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bscott\Downloads\"/>
    </mc:Choice>
  </mc:AlternateContent>
  <xr:revisionPtr revIDLastSave="0" documentId="13_ncr:1_{6C838F55-39CA-4EA8-8B99-18FE9C0AE6DE}" xr6:coauthVersionLast="47" xr6:coauthVersionMax="47" xr10:uidLastSave="{00000000-0000-0000-0000-000000000000}"/>
  <bookViews>
    <workbookView xWindow="-28750" yWindow="-21710" windowWidth="38620" windowHeight="21220" xr2:uid="{00000000-000D-0000-FFFF-FFFF00000000}"/>
  </bookViews>
  <sheets>
    <sheet name="Personal Budget (P&amp;L)" sheetId="5" r:id="rId1"/>
    <sheet name="Tax Rate Calculation" sheetId="6" r:id="rId2"/>
  </sheets>
  <definedNames>
    <definedName name="CIQWBGuid" hidden="1">"Personal P&amp;L_v2.xlsx"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43864.7852777778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'Personal Budget (P&amp;L)'!$A$1:$AJ$106</definedName>
    <definedName name="solver_adj" localSheetId="0" hidden="1">'Personal Budget (P&amp;L)'!$J$41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'Personal Budget (P&amp;L)'!$N$65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4167.64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06" i="5" l="1"/>
  <c r="D9" i="6"/>
  <c r="J9" i="6" s="1"/>
  <c r="J12" i="6" s="1"/>
  <c r="D10" i="6"/>
  <c r="J10" i="6" s="1"/>
  <c r="D12" i="6"/>
  <c r="F27" i="6"/>
  <c r="E28" i="6" s="1"/>
  <c r="J27" i="6"/>
  <c r="L27" i="6"/>
  <c r="K28" i="6" s="1"/>
  <c r="F28" i="6"/>
  <c r="E29" i="6" s="1"/>
  <c r="J28" i="6"/>
  <c r="L28" i="6"/>
  <c r="K29" i="6" s="1"/>
  <c r="F29" i="6"/>
  <c r="E30" i="6" s="1"/>
  <c r="J29" i="6"/>
  <c r="L29" i="6"/>
  <c r="K30" i="6" s="1"/>
  <c r="F30" i="6"/>
  <c r="E31" i="6" s="1"/>
  <c r="J30" i="6"/>
  <c r="L30" i="6"/>
  <c r="K31" i="6" s="1"/>
  <c r="F31" i="6"/>
  <c r="E32" i="6" s="1"/>
  <c r="J31" i="6"/>
  <c r="L31" i="6"/>
  <c r="K32" i="6" s="1"/>
  <c r="F32" i="6"/>
  <c r="E33" i="6" s="1"/>
  <c r="J32" i="6"/>
  <c r="L32" i="6"/>
  <c r="K33" i="6" s="1"/>
  <c r="J33" i="6"/>
  <c r="L33" i="6"/>
  <c r="K34" i="6" s="1"/>
  <c r="J34" i="6"/>
  <c r="L34" i="6"/>
  <c r="K35" i="6" s="1"/>
  <c r="J35" i="6"/>
  <c r="L35" i="6"/>
  <c r="D37" i="6"/>
  <c r="E37" i="6"/>
  <c r="G27" i="6" l="1"/>
  <c r="G29" i="6"/>
  <c r="G33" i="6"/>
  <c r="G31" i="6"/>
  <c r="G32" i="6"/>
  <c r="G28" i="6"/>
  <c r="M29" i="6"/>
  <c r="M34" i="6"/>
  <c r="M28" i="6"/>
  <c r="M27" i="6"/>
  <c r="M33" i="6"/>
  <c r="M35" i="6"/>
  <c r="M30" i="6"/>
  <c r="M32" i="6"/>
  <c r="M31" i="6"/>
  <c r="G30" i="6"/>
  <c r="G34" i="6" s="1"/>
  <c r="E36" i="6" s="1"/>
  <c r="D36" i="6" l="1"/>
  <c r="M36" i="6"/>
  <c r="J38" i="6" l="1"/>
  <c r="E38" i="6"/>
  <c r="D38" i="6" l="1"/>
  <c r="E40" i="6"/>
  <c r="D40" i="6" s="1"/>
  <c r="V66" i="5" l="1"/>
  <c r="V67" i="5"/>
  <c r="V68" i="5"/>
  <c r="V69" i="5"/>
  <c r="V70" i="5"/>
  <c r="K66" i="5"/>
  <c r="L66" i="5"/>
  <c r="M66" i="5"/>
  <c r="N66" i="5"/>
  <c r="O66" i="5"/>
  <c r="P66" i="5"/>
  <c r="Q66" i="5"/>
  <c r="R66" i="5"/>
  <c r="S66" i="5"/>
  <c r="T66" i="5"/>
  <c r="U66" i="5"/>
  <c r="K67" i="5"/>
  <c r="L67" i="5"/>
  <c r="M67" i="5"/>
  <c r="N67" i="5"/>
  <c r="O67" i="5"/>
  <c r="P67" i="5"/>
  <c r="Q67" i="5"/>
  <c r="R67" i="5"/>
  <c r="S67" i="5"/>
  <c r="T67" i="5"/>
  <c r="U67" i="5"/>
  <c r="K68" i="5"/>
  <c r="L68" i="5"/>
  <c r="M68" i="5"/>
  <c r="N68" i="5"/>
  <c r="O68" i="5"/>
  <c r="P68" i="5"/>
  <c r="Q68" i="5"/>
  <c r="R68" i="5"/>
  <c r="S68" i="5"/>
  <c r="T68" i="5"/>
  <c r="U68" i="5"/>
  <c r="K69" i="5"/>
  <c r="L69" i="5"/>
  <c r="M69" i="5"/>
  <c r="N69" i="5"/>
  <c r="O69" i="5"/>
  <c r="P69" i="5"/>
  <c r="Q69" i="5"/>
  <c r="R69" i="5"/>
  <c r="S69" i="5"/>
  <c r="T69" i="5"/>
  <c r="U69" i="5"/>
  <c r="K70" i="5"/>
  <c r="L70" i="5"/>
  <c r="M70" i="5"/>
  <c r="N70" i="5"/>
  <c r="O70" i="5"/>
  <c r="P70" i="5"/>
  <c r="Q70" i="5"/>
  <c r="R70" i="5"/>
  <c r="S70" i="5"/>
  <c r="T70" i="5"/>
  <c r="U70" i="5"/>
  <c r="J71" i="5"/>
  <c r="J70" i="5"/>
  <c r="J69" i="5"/>
  <c r="J68" i="5"/>
  <c r="J67" i="5"/>
  <c r="J66" i="5"/>
  <c r="D71" i="5"/>
  <c r="D68" i="5"/>
  <c r="D70" i="5"/>
  <c r="D69" i="5"/>
  <c r="D67" i="5"/>
  <c r="D66" i="5"/>
  <c r="D75" i="5"/>
  <c r="D76" i="5"/>
  <c r="K72" i="5" l="1"/>
  <c r="L72" i="5"/>
  <c r="M72" i="5"/>
  <c r="N72" i="5"/>
  <c r="O72" i="5"/>
  <c r="P72" i="5"/>
  <c r="Q72" i="5"/>
  <c r="R72" i="5"/>
  <c r="S72" i="5"/>
  <c r="T72" i="5"/>
  <c r="U72" i="5"/>
  <c r="K73" i="5"/>
  <c r="L73" i="5"/>
  <c r="M73" i="5"/>
  <c r="N73" i="5"/>
  <c r="O73" i="5"/>
  <c r="P73" i="5"/>
  <c r="Q73" i="5"/>
  <c r="R73" i="5"/>
  <c r="S73" i="5"/>
  <c r="T73" i="5"/>
  <c r="U73" i="5"/>
  <c r="K74" i="5"/>
  <c r="L74" i="5"/>
  <c r="M74" i="5"/>
  <c r="N74" i="5"/>
  <c r="O74" i="5"/>
  <c r="P74" i="5"/>
  <c r="Q74" i="5"/>
  <c r="R74" i="5"/>
  <c r="S74" i="5"/>
  <c r="T74" i="5"/>
  <c r="U74" i="5"/>
  <c r="K75" i="5"/>
  <c r="L75" i="5"/>
  <c r="M75" i="5"/>
  <c r="N75" i="5"/>
  <c r="O75" i="5"/>
  <c r="P75" i="5"/>
  <c r="Q75" i="5"/>
  <c r="R75" i="5"/>
  <c r="S75" i="5"/>
  <c r="T75" i="5"/>
  <c r="U75" i="5"/>
  <c r="K76" i="5"/>
  <c r="L76" i="5"/>
  <c r="M76" i="5"/>
  <c r="N76" i="5"/>
  <c r="O76" i="5"/>
  <c r="P76" i="5"/>
  <c r="Q76" i="5"/>
  <c r="R76" i="5"/>
  <c r="S76" i="5"/>
  <c r="T76" i="5"/>
  <c r="U76" i="5"/>
  <c r="K77" i="5"/>
  <c r="L77" i="5"/>
  <c r="M77" i="5"/>
  <c r="N77" i="5"/>
  <c r="O77" i="5"/>
  <c r="P77" i="5"/>
  <c r="Q77" i="5"/>
  <c r="R77" i="5"/>
  <c r="S77" i="5"/>
  <c r="T77" i="5"/>
  <c r="U77" i="5"/>
  <c r="K78" i="5"/>
  <c r="L78" i="5"/>
  <c r="M78" i="5"/>
  <c r="N78" i="5"/>
  <c r="O78" i="5"/>
  <c r="P78" i="5"/>
  <c r="Q78" i="5"/>
  <c r="R78" i="5"/>
  <c r="S78" i="5"/>
  <c r="T78" i="5"/>
  <c r="U78" i="5"/>
  <c r="K79" i="5"/>
  <c r="L79" i="5"/>
  <c r="M79" i="5"/>
  <c r="N79" i="5"/>
  <c r="O79" i="5"/>
  <c r="P79" i="5"/>
  <c r="Q79" i="5"/>
  <c r="R79" i="5"/>
  <c r="S79" i="5"/>
  <c r="T79" i="5"/>
  <c r="U79" i="5"/>
  <c r="J72" i="5"/>
  <c r="J73" i="5"/>
  <c r="J74" i="5"/>
  <c r="J75" i="5"/>
  <c r="J76" i="5"/>
  <c r="J77" i="5"/>
  <c r="J78" i="5"/>
  <c r="J79" i="5"/>
  <c r="D72" i="5"/>
  <c r="D73" i="5"/>
  <c r="D74" i="5"/>
  <c r="D77" i="5"/>
  <c r="D78" i="5"/>
  <c r="D79" i="5"/>
  <c r="V85" i="5" l="1"/>
  <c r="V84" i="5"/>
  <c r="V83" i="5"/>
  <c r="V82" i="5"/>
  <c r="V81" i="5"/>
  <c r="V72" i="5" l="1"/>
  <c r="R89" i="5"/>
  <c r="S89" i="5"/>
  <c r="T89" i="5"/>
  <c r="U89" i="5"/>
  <c r="R88" i="5"/>
  <c r="S88" i="5"/>
  <c r="T88" i="5"/>
  <c r="U88" i="5"/>
  <c r="U93" i="5" l="1"/>
  <c r="T93" i="5"/>
  <c r="S93" i="5"/>
  <c r="R93" i="5"/>
  <c r="Q93" i="5"/>
  <c r="P93" i="5"/>
  <c r="O93" i="5"/>
  <c r="N93" i="5"/>
  <c r="M93" i="5"/>
  <c r="L93" i="5"/>
  <c r="K93" i="5"/>
  <c r="J93" i="5"/>
  <c r="D93" i="5"/>
  <c r="U92" i="5"/>
  <c r="T92" i="5"/>
  <c r="S92" i="5"/>
  <c r="R92" i="5"/>
  <c r="Q92" i="5"/>
  <c r="P92" i="5"/>
  <c r="O92" i="5"/>
  <c r="N92" i="5"/>
  <c r="M92" i="5"/>
  <c r="L92" i="5"/>
  <c r="K92" i="5"/>
  <c r="J92" i="5"/>
  <c r="D92" i="5"/>
  <c r="U91" i="5"/>
  <c r="T91" i="5"/>
  <c r="S91" i="5"/>
  <c r="R91" i="5"/>
  <c r="Q91" i="5"/>
  <c r="P91" i="5"/>
  <c r="O91" i="5"/>
  <c r="N91" i="5"/>
  <c r="M91" i="5"/>
  <c r="L91" i="5"/>
  <c r="K91" i="5"/>
  <c r="J91" i="5"/>
  <c r="D91" i="5"/>
  <c r="U90" i="5"/>
  <c r="T90" i="5"/>
  <c r="S90" i="5"/>
  <c r="R90" i="5"/>
  <c r="Q90" i="5"/>
  <c r="P90" i="5"/>
  <c r="O90" i="5"/>
  <c r="N90" i="5"/>
  <c r="M90" i="5"/>
  <c r="L90" i="5"/>
  <c r="K90" i="5"/>
  <c r="J90" i="5"/>
  <c r="D90" i="5"/>
  <c r="Q89" i="5"/>
  <c r="P89" i="5"/>
  <c r="O89" i="5"/>
  <c r="N89" i="5"/>
  <c r="M89" i="5"/>
  <c r="L89" i="5"/>
  <c r="K89" i="5"/>
  <c r="J89" i="5"/>
  <c r="D89" i="5"/>
  <c r="Q88" i="5"/>
  <c r="P88" i="5"/>
  <c r="O88" i="5"/>
  <c r="N88" i="5"/>
  <c r="M88" i="5"/>
  <c r="L88" i="5"/>
  <c r="K88" i="5"/>
  <c r="J88" i="5"/>
  <c r="D88" i="5"/>
  <c r="U87" i="5"/>
  <c r="T87" i="5"/>
  <c r="S87" i="5"/>
  <c r="R87" i="5"/>
  <c r="Q87" i="5"/>
  <c r="P87" i="5"/>
  <c r="O87" i="5"/>
  <c r="N87" i="5"/>
  <c r="M87" i="5"/>
  <c r="L87" i="5"/>
  <c r="K87" i="5"/>
  <c r="J87" i="5"/>
  <c r="D87" i="5"/>
  <c r="D86" i="5"/>
  <c r="V76" i="5"/>
  <c r="U60" i="5"/>
  <c r="T60" i="5"/>
  <c r="S60" i="5"/>
  <c r="R60" i="5"/>
  <c r="Q60" i="5"/>
  <c r="P60" i="5"/>
  <c r="O60" i="5"/>
  <c r="N60" i="5"/>
  <c r="M60" i="5"/>
  <c r="L60" i="5"/>
  <c r="K60" i="5"/>
  <c r="J60" i="5"/>
  <c r="U59" i="5"/>
  <c r="T59" i="5"/>
  <c r="S59" i="5"/>
  <c r="R59" i="5"/>
  <c r="Q59" i="5"/>
  <c r="P59" i="5"/>
  <c r="O59" i="5"/>
  <c r="N59" i="5"/>
  <c r="M59" i="5"/>
  <c r="L59" i="5"/>
  <c r="K59" i="5"/>
  <c r="J59" i="5"/>
  <c r="K50" i="5"/>
  <c r="L50" i="5" s="1"/>
  <c r="M50" i="5" s="1"/>
  <c r="N50" i="5" s="1"/>
  <c r="O50" i="5" s="1"/>
  <c r="P50" i="5" s="1"/>
  <c r="Q50" i="5" s="1"/>
  <c r="R50" i="5" s="1"/>
  <c r="S50" i="5" s="1"/>
  <c r="T50" i="5" s="1"/>
  <c r="U50" i="5" s="1"/>
  <c r="R86" i="5"/>
  <c r="J28" i="5"/>
  <c r="V91" i="5" l="1"/>
  <c r="V88" i="5"/>
  <c r="V89" i="5"/>
  <c r="V93" i="5"/>
  <c r="V87" i="5"/>
  <c r="V92" i="5"/>
  <c r="R94" i="5"/>
  <c r="V90" i="5"/>
  <c r="P71" i="5"/>
  <c r="Q71" i="5"/>
  <c r="R71" i="5"/>
  <c r="K71" i="5"/>
  <c r="S71" i="5"/>
  <c r="L71" i="5"/>
  <c r="T71" i="5"/>
  <c r="M71" i="5"/>
  <c r="U71" i="5"/>
  <c r="O71" i="5"/>
  <c r="N71" i="5"/>
  <c r="V77" i="5"/>
  <c r="V75" i="5"/>
  <c r="V79" i="5"/>
  <c r="V59" i="5"/>
  <c r="V60" i="5"/>
  <c r="T52" i="5"/>
  <c r="S86" i="5"/>
  <c r="S94" i="5" s="1"/>
  <c r="T86" i="5"/>
  <c r="T94" i="5" s="1"/>
  <c r="K86" i="5"/>
  <c r="K94" i="5" s="1"/>
  <c r="L86" i="5"/>
  <c r="L94" i="5" s="1"/>
  <c r="M86" i="5"/>
  <c r="M94" i="5" s="1"/>
  <c r="U86" i="5"/>
  <c r="U94" i="5" s="1"/>
  <c r="U52" i="5"/>
  <c r="O52" i="5"/>
  <c r="M52" i="5"/>
  <c r="N52" i="5"/>
  <c r="P52" i="5"/>
  <c r="N86" i="5"/>
  <c r="N94" i="5" s="1"/>
  <c r="Q52" i="5"/>
  <c r="O86" i="5"/>
  <c r="O94" i="5" s="1"/>
  <c r="J52" i="5"/>
  <c r="R52" i="5"/>
  <c r="P86" i="5"/>
  <c r="P94" i="5" s="1"/>
  <c r="Q86" i="5"/>
  <c r="Q94" i="5" s="1"/>
  <c r="K52" i="5"/>
  <c r="S52" i="5"/>
  <c r="J29" i="5"/>
  <c r="L52" i="5"/>
  <c r="J86" i="5"/>
  <c r="J94" i="5" s="1"/>
  <c r="V86" i="5" l="1"/>
  <c r="V94" i="5" s="1"/>
  <c r="V71" i="5"/>
  <c r="V73" i="5"/>
  <c r="V78" i="5"/>
  <c r="V74" i="5"/>
  <c r="V52" i="5"/>
  <c r="J34" i="5"/>
  <c r="J35" i="5"/>
  <c r="L54" i="5" l="1"/>
  <c r="L55" i="5" s="1"/>
  <c r="T54" i="5"/>
  <c r="T55" i="5" s="1"/>
  <c r="M54" i="5"/>
  <c r="M55" i="5" s="1"/>
  <c r="U54" i="5"/>
  <c r="U55" i="5" s="1"/>
  <c r="N54" i="5"/>
  <c r="N55" i="5" s="1"/>
  <c r="J54" i="5"/>
  <c r="J55" i="5" s="1"/>
  <c r="O54" i="5"/>
  <c r="O55" i="5" s="1"/>
  <c r="P54" i="5"/>
  <c r="P55" i="5" s="1"/>
  <c r="Q54" i="5"/>
  <c r="Q55" i="5" s="1"/>
  <c r="R54" i="5"/>
  <c r="R55" i="5" s="1"/>
  <c r="K54" i="5"/>
  <c r="K55" i="5" s="1"/>
  <c r="S54" i="5"/>
  <c r="S55" i="5" s="1"/>
  <c r="L56" i="5"/>
  <c r="L57" i="5" s="1"/>
  <c r="T56" i="5"/>
  <c r="T57" i="5" s="1"/>
  <c r="M56" i="5"/>
  <c r="M57" i="5" s="1"/>
  <c r="U56" i="5"/>
  <c r="U57" i="5" s="1"/>
  <c r="J56" i="5"/>
  <c r="N56" i="5"/>
  <c r="N57" i="5" s="1"/>
  <c r="O56" i="5"/>
  <c r="O57" i="5" s="1"/>
  <c r="P56" i="5"/>
  <c r="P57" i="5" s="1"/>
  <c r="Q56" i="5"/>
  <c r="Q57" i="5" s="1"/>
  <c r="R56" i="5"/>
  <c r="R57" i="5" s="1"/>
  <c r="K56" i="5"/>
  <c r="K57" i="5" s="1"/>
  <c r="S56" i="5"/>
  <c r="S57" i="5" s="1"/>
  <c r="N63" i="5"/>
  <c r="N64" i="5" s="1"/>
  <c r="M63" i="5"/>
  <c r="M64" i="5" s="1"/>
  <c r="T63" i="5"/>
  <c r="T64" i="5" s="1"/>
  <c r="L63" i="5"/>
  <c r="L64" i="5" s="1"/>
  <c r="S63" i="5"/>
  <c r="S64" i="5" s="1"/>
  <c r="K63" i="5"/>
  <c r="K64" i="5" s="1"/>
  <c r="R63" i="5"/>
  <c r="R64" i="5" s="1"/>
  <c r="J63" i="5"/>
  <c r="U63" i="5"/>
  <c r="U64" i="5" s="1"/>
  <c r="Q63" i="5"/>
  <c r="Q64" i="5" s="1"/>
  <c r="O63" i="5"/>
  <c r="O64" i="5" s="1"/>
  <c r="P63" i="5"/>
  <c r="P64" i="5" s="1"/>
  <c r="J57" i="5" l="1"/>
  <c r="V56" i="5"/>
  <c r="V57" i="5" s="1"/>
  <c r="V54" i="5"/>
  <c r="V55" i="5" s="1"/>
  <c r="J64" i="5"/>
  <c r="V63" i="5"/>
  <c r="V64" i="5" s="1"/>
  <c r="J58" i="5"/>
  <c r="M58" i="5"/>
  <c r="M61" i="5" s="1"/>
  <c r="K58" i="5"/>
  <c r="K61" i="5" s="1"/>
  <c r="P58" i="5"/>
  <c r="P61" i="5" s="1"/>
  <c r="N58" i="5"/>
  <c r="N61" i="5" s="1"/>
  <c r="U58" i="5"/>
  <c r="U61" i="5" s="1"/>
  <c r="Q58" i="5"/>
  <c r="Q61" i="5" s="1"/>
  <c r="S58" i="5"/>
  <c r="S61" i="5" s="1"/>
  <c r="R58" i="5"/>
  <c r="R61" i="5" s="1"/>
  <c r="T58" i="5"/>
  <c r="T61" i="5" s="1"/>
  <c r="L58" i="5"/>
  <c r="L61" i="5" s="1"/>
  <c r="O58" i="5"/>
  <c r="O61" i="5" s="1"/>
  <c r="J61" i="5" l="1"/>
  <c r="V58" i="5"/>
  <c r="V61" i="5" s="1"/>
  <c r="J41" i="5" l="1"/>
  <c r="N62" i="5" l="1"/>
  <c r="N65" i="5" s="1"/>
  <c r="J62" i="5"/>
  <c r="J65" i="5" s="1"/>
  <c r="J80" i="5" s="1"/>
  <c r="J98" i="5" s="1"/>
  <c r="O62" i="5"/>
  <c r="O65" i="5" s="1"/>
  <c r="P62" i="5"/>
  <c r="P65" i="5" s="1"/>
  <c r="K62" i="5"/>
  <c r="K65" i="5" s="1"/>
  <c r="S62" i="5"/>
  <c r="S65" i="5" s="1"/>
  <c r="L62" i="5"/>
  <c r="L65" i="5" s="1"/>
  <c r="T62" i="5"/>
  <c r="T65" i="5" s="1"/>
  <c r="M62" i="5"/>
  <c r="M65" i="5" s="1"/>
  <c r="U62" i="5"/>
  <c r="U65" i="5" s="1"/>
  <c r="Q62" i="5"/>
  <c r="Q65" i="5" s="1"/>
  <c r="R62" i="5"/>
  <c r="R65" i="5" s="1"/>
  <c r="J42" i="5"/>
  <c r="J43" i="5" s="1"/>
  <c r="V62" i="5" l="1"/>
  <c r="V65" i="5" s="1"/>
  <c r="N80" i="5"/>
  <c r="N95" i="5"/>
  <c r="L80" i="5"/>
  <c r="L95" i="5"/>
  <c r="J95" i="5"/>
  <c r="T80" i="5"/>
  <c r="T95" i="5"/>
  <c r="R80" i="5"/>
  <c r="R95" i="5"/>
  <c r="M80" i="5"/>
  <c r="M95" i="5"/>
  <c r="S80" i="5"/>
  <c r="S95" i="5"/>
  <c r="O80" i="5"/>
  <c r="O95" i="5"/>
  <c r="K80" i="5"/>
  <c r="K95" i="5"/>
  <c r="P80" i="5"/>
  <c r="P95" i="5"/>
  <c r="U80" i="5"/>
  <c r="U95" i="5"/>
  <c r="Q80" i="5"/>
  <c r="Q95" i="5"/>
  <c r="V95" i="5" l="1"/>
  <c r="N103" i="5"/>
  <c r="V80" i="5"/>
  <c r="V98" i="5" s="1"/>
  <c r="N98" i="5"/>
  <c r="N96" i="5"/>
  <c r="U98" i="5"/>
  <c r="U96" i="5"/>
  <c r="S98" i="5"/>
  <c r="S96" i="5"/>
  <c r="J96" i="5"/>
  <c r="P96" i="5"/>
  <c r="P98" i="5"/>
  <c r="M98" i="5"/>
  <c r="M96" i="5"/>
  <c r="K96" i="5"/>
  <c r="K98" i="5"/>
  <c r="R98" i="5"/>
  <c r="R96" i="5"/>
  <c r="L96" i="5"/>
  <c r="L98" i="5"/>
  <c r="Q98" i="5"/>
  <c r="Q96" i="5"/>
  <c r="O98" i="5"/>
  <c r="O96" i="5"/>
  <c r="T98" i="5"/>
  <c r="T96" i="5"/>
  <c r="N105" i="5" l="1"/>
  <c r="N104" i="5"/>
  <c r="V9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Brian Scott2GE</author>
  </authors>
  <commentList>
    <comment ref="I8" authorId="0" shapeId="0" xr:uid="{BC933C33-B6A5-4800-892F-C927134F340B}">
      <text>
        <r>
          <rPr>
            <b/>
            <sz val="9"/>
            <color indexed="81"/>
            <rFont val="Tahoma"/>
            <family val="2"/>
          </rPr>
          <t>Adulting:</t>
        </r>
        <r>
          <rPr>
            <sz val="9"/>
            <color indexed="81"/>
            <rFont val="Tahoma"/>
            <family val="2"/>
          </rPr>
          <t xml:space="preserve">
This example is made for CA-State Income Taxes - there are other involved taxes to account for based on other states</t>
        </r>
      </text>
    </comment>
    <comment ref="J11" authorId="0" shapeId="0" xr:uid="{B04D16A9-A21D-4602-89DC-F2217135EF44}">
      <text>
        <r>
          <rPr>
            <b/>
            <sz val="9"/>
            <color indexed="81"/>
            <rFont val="Tahoma"/>
            <family val="2"/>
          </rPr>
          <t>Adulting:</t>
        </r>
        <r>
          <rPr>
            <sz val="9"/>
            <color indexed="81"/>
            <rFont val="Tahoma"/>
            <family val="2"/>
          </rPr>
          <t xml:space="preserve">
This is the 2021, single-filing deduction for CA. Look up your state's rate, and the new years rate
</t>
        </r>
      </text>
    </comment>
    <comment ref="C37" authorId="0" shapeId="0" xr:uid="{A8981CF1-BE9D-4B43-87A2-307FAC569FB4}">
      <text>
        <r>
          <rPr>
            <b/>
            <sz val="9"/>
            <color indexed="81"/>
            <rFont val="Tahoma"/>
            <family val="2"/>
          </rPr>
          <t>Adulting:</t>
        </r>
        <r>
          <rPr>
            <sz val="9"/>
            <color indexed="81"/>
            <rFont val="Tahoma"/>
            <family val="2"/>
          </rPr>
          <t xml:space="preserve">
This flat rate of 7.65% is assuming you are not self-employed and your employer is payer half of the FED mandated amount</t>
        </r>
      </text>
    </comment>
  </commentList>
</comments>
</file>

<file path=xl/sharedStrings.xml><?xml version="1.0" encoding="utf-8"?>
<sst xmlns="http://schemas.openxmlformats.org/spreadsheetml/2006/main" count="125" uniqueCount="100">
  <si>
    <t>Pre-Tax Monthly Salary</t>
  </si>
  <si>
    <t>Pre-Tax Annual Salary</t>
  </si>
  <si>
    <t>Pre-Tax Paycheck</t>
  </si>
  <si>
    <t>Paycheck Monthly Frequency</t>
  </si>
  <si>
    <t>Tax Rate</t>
  </si>
  <si>
    <t>Period</t>
  </si>
  <si>
    <t># of People Split Between</t>
  </si>
  <si>
    <t>Monthly Rent</t>
  </si>
  <si>
    <t>Post-Tax Monthly Income</t>
  </si>
  <si>
    <t>Less: 401K Contribution</t>
  </si>
  <si>
    <t>Monthly 401K Contribution $</t>
  </si>
  <si>
    <t>Net Monthly Paycheck (Disposable Income)</t>
  </si>
  <si>
    <t>% Contribution</t>
  </si>
  <si>
    <t>Assumptions</t>
  </si>
  <si>
    <t>Living Expenses (% of Disposable Income)</t>
  </si>
  <si>
    <t>Income for Investing (% of Gross Paycheck)</t>
  </si>
  <si>
    <t>Income for Investing (% of Net Paycheck)</t>
  </si>
  <si>
    <t>Food</t>
  </si>
  <si>
    <t>Post-Tax Bi-Monthly Paycheck</t>
  </si>
  <si>
    <t>Internet</t>
  </si>
  <si>
    <t>Monthly Roth Contribution $</t>
  </si>
  <si>
    <t>Less: Roth Contribution</t>
  </si>
  <si>
    <t>Dental Insurance</t>
  </si>
  <si>
    <t>Medical Insurance</t>
  </si>
  <si>
    <t>Pre-Tax Income</t>
  </si>
  <si>
    <t>Spotify</t>
  </si>
  <si>
    <t>Discretionary Expenses</t>
  </si>
  <si>
    <t>Fixed (Essential) Expenses</t>
  </si>
  <si>
    <t>Net Monthly Discretionary Income</t>
  </si>
  <si>
    <t>Laundry</t>
  </si>
  <si>
    <t>Weekend Shenanigans</t>
  </si>
  <si>
    <t>% Discretionary Income</t>
  </si>
  <si>
    <t>% Net Monthly Paycheck</t>
  </si>
  <si>
    <t>Clothes</t>
  </si>
  <si>
    <t>Gym Membership</t>
  </si>
  <si>
    <t>Other Recurring Expense</t>
  </si>
  <si>
    <t>Notes</t>
  </si>
  <si>
    <r>
      <rPr>
        <b/>
        <sz val="10"/>
        <color rgb="FF0000FF"/>
        <rFont val="Arial"/>
        <family val="2"/>
      </rPr>
      <t>BLUE</t>
    </r>
    <r>
      <rPr>
        <sz val="10"/>
        <color theme="1"/>
        <rFont val="Arial"/>
        <family val="2"/>
      </rPr>
      <t xml:space="preserve"> fonts = </t>
    </r>
    <r>
      <rPr>
        <b/>
        <sz val="10"/>
        <color theme="1"/>
        <rFont val="Arial"/>
        <family val="2"/>
      </rPr>
      <t>INPUTS</t>
    </r>
    <r>
      <rPr>
        <sz val="10"/>
        <color theme="1"/>
        <rFont val="Arial"/>
        <family val="2"/>
      </rPr>
      <t>. You manually enter figures here</t>
    </r>
  </si>
  <si>
    <r>
      <rPr>
        <b/>
        <sz val="10"/>
        <color theme="1"/>
        <rFont val="Arial"/>
        <family val="2"/>
      </rPr>
      <t>BLACK</t>
    </r>
    <r>
      <rPr>
        <sz val="10"/>
        <color theme="1"/>
        <rFont val="Arial"/>
        <family val="2"/>
      </rPr>
      <t xml:space="preserve"> fonts = </t>
    </r>
    <r>
      <rPr>
        <b/>
        <sz val="10"/>
        <color theme="1"/>
        <rFont val="Arial"/>
        <family val="2"/>
      </rPr>
      <t>FORMULAS</t>
    </r>
    <r>
      <rPr>
        <sz val="10"/>
        <color theme="1"/>
        <rFont val="Arial"/>
        <family val="2"/>
      </rPr>
      <t>. You should not change these. If the inputs are correct, the worksheet will flow properly</t>
    </r>
  </si>
  <si>
    <t>This is for educational purposes only. Do not solely rely on this worksheet to plan / budget. You should always budget and be prepared for unforseen circumstances and we are not liable for any</t>
  </si>
  <si>
    <t>decisions you make while using this sheet.</t>
  </si>
  <si>
    <t>If you have any questions about the worksheet, feel free to reach out to us on Instagram (@howtoadult2020), Twitter (@HowtoAdult2020), our website (https://www.howtoadult2020.com/), or email</t>
  </si>
  <si>
    <t>us at info@howtoadult2020.com</t>
  </si>
  <si>
    <t>Remember, you can go through this file and update your historical expenses with what you actually spent to see if you are on-track to meet your budget goals for the year.</t>
  </si>
  <si>
    <t>Car Payment</t>
  </si>
  <si>
    <t>Total</t>
  </si>
  <si>
    <t>Income</t>
  </si>
  <si>
    <t>Monthly Paycheck</t>
  </si>
  <si>
    <t>Monthly Paycheck After 401K</t>
  </si>
  <si>
    <t>Student Loan</t>
  </si>
  <si>
    <t>Bracket</t>
  </si>
  <si>
    <t>Tax rate</t>
  </si>
  <si>
    <t>Lower Limit</t>
  </si>
  <si>
    <t>Upper Limit</t>
  </si>
  <si>
    <t>Income (Single)</t>
  </si>
  <si>
    <t>Less: 401k</t>
  </si>
  <si>
    <t>Federal Income Tax Rate Calculation</t>
  </si>
  <si>
    <t>Effective Fed Income Tax Rate</t>
  </si>
  <si>
    <t>Effective FICA (Social Secuirty and Medicare - Flat rate)</t>
  </si>
  <si>
    <t>Effective Fed Income Tax Amount</t>
  </si>
  <si>
    <t>Upper Income Range (Single)</t>
  </si>
  <si>
    <t>Less: Standard Single Deduction</t>
  </si>
  <si>
    <t>Effective State Income Tax Amount</t>
  </si>
  <si>
    <t>Effective State Income Tax Rate</t>
  </si>
  <si>
    <t>State Income Tax (if applicable)</t>
  </si>
  <si>
    <t>Total Amount Given to Uncle Sam</t>
  </si>
  <si>
    <t>DON'T FORGET TO CHECK YOUR STATE TAX BRACKETS</t>
  </si>
  <si>
    <t>1) Don't forget to enter in your state's income tax bracket (this example is made for California residents who pay a lot more than most)</t>
  </si>
  <si>
    <t>2) If you live/work in AK, FL, NV, SD, TX, WA there is no personal income tax, and NH and TN don't tax hourly wages, but have capital gains tax</t>
  </si>
  <si>
    <r>
      <t xml:space="preserve">State Income Tax Rate Calculation - </t>
    </r>
    <r>
      <rPr>
        <b/>
        <sz val="10"/>
        <color rgb="FF0000FF"/>
        <rFont val="Arial"/>
        <family val="2"/>
      </rPr>
      <t>CA</t>
    </r>
  </si>
  <si>
    <t>*your real tax rate may be slightly different based on mix of salary, wage, and commission*</t>
  </si>
  <si>
    <t>*for this example, if you are a wage-earning employee or have a heavy commission factor, simply include as part of "Salary"</t>
  </si>
  <si>
    <t>Investments</t>
  </si>
  <si>
    <t>**this is calculated on the 2nd tab (found below next to "Budget")</t>
  </si>
  <si>
    <t>Roth Contribution % (taxed today)</t>
  </si>
  <si>
    <t>401K Contribution % (taxed later, deduction today)</t>
  </si>
  <si>
    <t xml:space="preserve">Less: Taxes </t>
  </si>
  <si>
    <t>Less: Medical Insurance (deductible if &gt;7.5 of Gross Income)</t>
  </si>
  <si>
    <t>Less: Dental Insurance (deductible if &gt;7.5 of Gross Income)</t>
  </si>
  <si>
    <t>Insurance Taken From Paycheck</t>
  </si>
  <si>
    <t>Recurring Living Expenses (Monthly)</t>
  </si>
  <si>
    <t>Large Decisions (Monthly Payment)</t>
  </si>
  <si>
    <t>Car Insurance</t>
  </si>
  <si>
    <t>Home Insurance</t>
  </si>
  <si>
    <t>Live TV</t>
  </si>
  <si>
    <t>Prime, Netflix, Hulu, Xbox, OF</t>
  </si>
  <si>
    <t>Other Fixed Expense</t>
  </si>
  <si>
    <t>Dining Out</t>
  </si>
  <si>
    <t xml:space="preserve">You will need to calculate your effective tax rate on the other tab. Remember that taxes vary by city / state / financial situation. </t>
  </si>
  <si>
    <t>Read the accompanying article about statuartory and effective (implied) tax rate.</t>
  </si>
  <si>
    <t>State Taxable Income</t>
  </si>
  <si>
    <t>Fed Taxable Income</t>
  </si>
  <si>
    <t>3) On the Budget tab, this amount will be decreased by any other withholdings (insurance over a certain %, dependants, etc)</t>
  </si>
  <si>
    <t>Phone</t>
  </si>
  <si>
    <t xml:space="preserve">Less: One-Time Expense </t>
  </si>
  <si>
    <t>Gas, Water, Electric</t>
  </si>
  <si>
    <t>Over $539900</t>
  </si>
  <si>
    <t>This tab will calculate a rough tax percentage based on 2021-2022 filings. You will only need to input your respective state's income tax bracket percentages (%) and upper bracket limits. This will then flow back into the model on the previous tab</t>
  </si>
  <si>
    <t>This is the 2021 fed single deduction</t>
  </si>
  <si>
    <t>Retirement Investment (% of Gross Paycheck)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</si>
</sst>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_);\(&quot;$&quot;#,##0\);&quot;- &quot;"/>
    <numFmt numFmtId="165" formatCode="#,##0_)"/>
    <numFmt numFmtId="166" formatCode="[$-409]mmm\-yy;@"/>
    <numFmt numFmtId="167" formatCode="0.0%"/>
    <numFmt numFmtId="168" formatCode="#,##0.00_);\(#,##0.00\);&quot;- &quot;"/>
    <numFmt numFmtId="169" formatCode="#,##0_);\(#,##0\);\-_)"/>
    <numFmt numFmtId="170" formatCode="&quot;$&quot;#,##0_);\(&quot;$&quot;#,##0\);\-_)"/>
    <numFmt numFmtId="171" formatCode="#,##0.0%_);\(#,##0.0%\);\-_)"/>
    <numFmt numFmtId="172" formatCode="#,##0.000_);\(#,##0.000\);\-_)"/>
    <numFmt numFmtId="173" formatCode="_(&quot;$&quot;* #,##0_);_(&quot;$&quot;* \(#,##0\);_(&quot;$&quot;* &quot;-&quot;??_);_(@_)"/>
  </numFmts>
  <fonts count="2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b/>
      <u val="singleAccounting"/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b/>
      <i/>
      <sz val="10"/>
      <color theme="1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0000FF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40434A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FF"/>
      <name val="Calibri"/>
      <family val="2"/>
      <scheme val="minor"/>
    </font>
    <font>
      <sz val="6"/>
      <color rgb="FF00517E"/>
      <name val="Arial"/>
      <family val="2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rgb="FF00B050"/>
      <name val="Arial"/>
      <family val="2"/>
    </font>
    <font>
      <i/>
      <sz val="7"/>
      <color theme="1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04">
    <xf numFmtId="0" fontId="0" fillId="0" borderId="0" xfId="0"/>
    <xf numFmtId="9" fontId="0" fillId="0" borderId="0" xfId="1" applyFont="1"/>
    <xf numFmtId="0" fontId="3" fillId="0" borderId="0" xfId="0" applyFont="1"/>
    <xf numFmtId="164" fontId="4" fillId="0" borderId="1" xfId="0" applyNumberFormat="1" applyFont="1" applyFill="1" applyBorder="1"/>
    <xf numFmtId="164" fontId="5" fillId="0" borderId="1" xfId="0" applyNumberFormat="1" applyFont="1" applyFill="1" applyBorder="1"/>
    <xf numFmtId="9" fontId="4" fillId="0" borderId="1" xfId="0" applyNumberFormat="1" applyFont="1" applyFill="1" applyBorder="1"/>
    <xf numFmtId="165" fontId="4" fillId="0" borderId="1" xfId="0" applyNumberFormat="1" applyFont="1" applyFill="1" applyBorder="1"/>
    <xf numFmtId="0" fontId="0" fillId="0" borderId="0" xfId="0" applyFont="1"/>
    <xf numFmtId="0" fontId="7" fillId="0" borderId="0" xfId="0" applyFont="1"/>
    <xf numFmtId="9" fontId="7" fillId="0" borderId="0" xfId="1" applyFont="1"/>
    <xf numFmtId="164" fontId="0" fillId="0" borderId="0" xfId="0" applyNumberFormat="1" applyFont="1" applyBorder="1"/>
    <xf numFmtId="0" fontId="9" fillId="0" borderId="0" xfId="0" applyFont="1"/>
    <xf numFmtId="0" fontId="7" fillId="0" borderId="0" xfId="0" applyFont="1" applyBorder="1"/>
    <xf numFmtId="9" fontId="7" fillId="0" borderId="0" xfId="1" applyFont="1" applyBorder="1"/>
    <xf numFmtId="164" fontId="3" fillId="4" borderId="2" xfId="0" applyNumberFormat="1" applyFont="1" applyFill="1" applyBorder="1"/>
    <xf numFmtId="5" fontId="5" fillId="0" borderId="1" xfId="0" applyNumberFormat="1" applyFont="1" applyFill="1" applyBorder="1"/>
    <xf numFmtId="165" fontId="4" fillId="2" borderId="0" xfId="0" applyNumberFormat="1" applyFont="1" applyFill="1" applyBorder="1"/>
    <xf numFmtId="164" fontId="4" fillId="3" borderId="1" xfId="0" applyNumberFormat="1" applyFont="1" applyFill="1" applyBorder="1"/>
    <xf numFmtId="0" fontId="3" fillId="4" borderId="6" xfId="0" applyFont="1" applyFill="1" applyBorder="1" applyAlignment="1">
      <alignment horizontal="centerContinuous"/>
    </xf>
    <xf numFmtId="0" fontId="3" fillId="2" borderId="0" xfId="0" applyFont="1" applyFill="1" applyBorder="1"/>
    <xf numFmtId="0" fontId="0" fillId="4" borderId="4" xfId="0" applyFont="1" applyFill="1" applyBorder="1" applyAlignment="1">
      <alignment horizontal="centerContinuous"/>
    </xf>
    <xf numFmtId="166" fontId="0" fillId="4" borderId="4" xfId="0" applyNumberFormat="1" applyFont="1" applyFill="1" applyBorder="1" applyAlignment="1">
      <alignment horizontal="centerContinuous"/>
    </xf>
    <xf numFmtId="0" fontId="0" fillId="4" borderId="5" xfId="0" applyFont="1" applyFill="1" applyBorder="1" applyAlignment="1">
      <alignment horizontal="centerContinuous"/>
    </xf>
    <xf numFmtId="166" fontId="6" fillId="4" borderId="0" xfId="0" applyNumberFormat="1" applyFont="1" applyFill="1"/>
    <xf numFmtId="167" fontId="4" fillId="0" borderId="1" xfId="1" applyNumberFormat="1" applyFont="1" applyFill="1" applyBorder="1"/>
    <xf numFmtId="5" fontId="4" fillId="0" borderId="1" xfId="0" applyNumberFormat="1" applyFont="1" applyFill="1" applyBorder="1"/>
    <xf numFmtId="171" fontId="7" fillId="0" borderId="0" xfId="0" applyNumberFormat="1" applyFont="1" applyBorder="1"/>
    <xf numFmtId="171" fontId="7" fillId="0" borderId="0" xfId="0" applyNumberFormat="1" applyFont="1"/>
    <xf numFmtId="0" fontId="0" fillId="2" borderId="7" xfId="0" applyFont="1" applyFill="1" applyBorder="1"/>
    <xf numFmtId="0" fontId="0" fillId="2" borderId="2" xfId="0" applyFont="1" applyFill="1" applyBorder="1"/>
    <xf numFmtId="0" fontId="0" fillId="2" borderId="8" xfId="0" applyFont="1" applyFill="1" applyBorder="1"/>
    <xf numFmtId="0" fontId="0" fillId="2" borderId="9" xfId="0" applyFont="1" applyFill="1" applyBorder="1"/>
    <xf numFmtId="0" fontId="0" fillId="2" borderId="0" xfId="0" applyFont="1" applyFill="1" applyBorder="1"/>
    <xf numFmtId="0" fontId="0" fillId="2" borderId="10" xfId="0" applyFont="1" applyFill="1" applyBorder="1"/>
    <xf numFmtId="164" fontId="0" fillId="2" borderId="0" xfId="0" applyNumberFormat="1" applyFont="1" applyFill="1" applyBorder="1"/>
    <xf numFmtId="7" fontId="0" fillId="0" borderId="0" xfId="0" applyNumberFormat="1" applyFont="1"/>
    <xf numFmtId="0" fontId="0" fillId="2" borderId="11" xfId="0" applyFont="1" applyFill="1" applyBorder="1"/>
    <xf numFmtId="0" fontId="0" fillId="2" borderId="3" xfId="0" applyFont="1" applyFill="1" applyBorder="1"/>
    <xf numFmtId="0" fontId="0" fillId="2" borderId="12" xfId="0" applyFont="1" applyFill="1" applyBorder="1"/>
    <xf numFmtId="166" fontId="0" fillId="0" borderId="0" xfId="0" applyNumberFormat="1" applyFont="1"/>
    <xf numFmtId="0" fontId="0" fillId="0" borderId="0" xfId="0" applyFont="1" applyBorder="1"/>
    <xf numFmtId="0" fontId="3" fillId="4" borderId="7" xfId="0" applyFont="1" applyFill="1" applyBorder="1" applyAlignment="1">
      <alignment horizontal="centerContinuous"/>
    </xf>
    <xf numFmtId="0" fontId="0" fillId="4" borderId="2" xfId="0" applyFont="1" applyFill="1" applyBorder="1" applyAlignment="1">
      <alignment horizontal="centerContinuous"/>
    </xf>
    <xf numFmtId="166" fontId="0" fillId="4" borderId="2" xfId="0" applyNumberFormat="1" applyFont="1" applyFill="1" applyBorder="1" applyAlignment="1">
      <alignment horizontal="centerContinuous"/>
    </xf>
    <xf numFmtId="0" fontId="0" fillId="4" borderId="8" xfId="0" applyFont="1" applyFill="1" applyBorder="1" applyAlignment="1">
      <alignment horizontal="centerContinuous"/>
    </xf>
    <xf numFmtId="0" fontId="0" fillId="0" borderId="10" xfId="0" applyFont="1" applyBorder="1"/>
    <xf numFmtId="6" fontId="5" fillId="0" borderId="0" xfId="0" applyNumberFormat="1" applyFont="1" applyFill="1" applyBorder="1"/>
    <xf numFmtId="6" fontId="5" fillId="0" borderId="2" xfId="0" applyNumberFormat="1" applyFont="1" applyFill="1" applyBorder="1"/>
    <xf numFmtId="6" fontId="10" fillId="0" borderId="2" xfId="0" applyNumberFormat="1" applyFont="1" applyFill="1" applyBorder="1"/>
    <xf numFmtId="6" fontId="3" fillId="0" borderId="2" xfId="0" applyNumberFormat="1" applyFont="1" applyBorder="1"/>
    <xf numFmtId="6" fontId="4" fillId="0" borderId="0" xfId="0" applyNumberFormat="1" applyFont="1" applyFill="1" applyBorder="1"/>
    <xf numFmtId="6" fontId="0" fillId="0" borderId="2" xfId="0" applyNumberFormat="1" applyFont="1" applyBorder="1"/>
    <xf numFmtId="9" fontId="8" fillId="0" borderId="0" xfId="0" applyNumberFormat="1" applyFont="1" applyFill="1" applyBorder="1"/>
    <xf numFmtId="0" fontId="0" fillId="3" borderId="0" xfId="0" applyFont="1" applyFill="1"/>
    <xf numFmtId="166" fontId="6" fillId="3" borderId="0" xfId="0" applyNumberFormat="1" applyFont="1" applyFill="1"/>
    <xf numFmtId="6" fontId="5" fillId="3" borderId="0" xfId="0" applyNumberFormat="1" applyFont="1" applyFill="1" applyBorder="1"/>
    <xf numFmtId="9" fontId="8" fillId="3" borderId="0" xfId="1" applyNumberFormat="1" applyFont="1" applyFill="1" applyBorder="1"/>
    <xf numFmtId="6" fontId="10" fillId="3" borderId="0" xfId="0" applyNumberFormat="1" applyFont="1" applyFill="1" applyBorder="1"/>
    <xf numFmtId="9" fontId="8" fillId="3" borderId="0" xfId="0" applyNumberFormat="1" applyFont="1" applyFill="1" applyBorder="1"/>
    <xf numFmtId="6" fontId="3" fillId="3" borderId="0" xfId="0" applyNumberFormat="1" applyFont="1" applyFill="1" applyBorder="1"/>
    <xf numFmtId="6" fontId="0" fillId="3" borderId="0" xfId="0" applyNumberFormat="1" applyFont="1" applyFill="1" applyBorder="1"/>
    <xf numFmtId="171" fontId="7" fillId="3" borderId="0" xfId="0" applyNumberFormat="1" applyFont="1" applyFill="1" applyBorder="1"/>
    <xf numFmtId="171" fontId="7" fillId="3" borderId="0" xfId="0" applyNumberFormat="1" applyFont="1" applyFill="1"/>
    <xf numFmtId="164" fontId="0" fillId="3" borderId="0" xfId="0" applyNumberFormat="1" applyFont="1" applyFill="1" applyBorder="1"/>
    <xf numFmtId="164" fontId="3" fillId="3" borderId="0" xfId="0" applyNumberFormat="1" applyFont="1" applyFill="1" applyBorder="1"/>
    <xf numFmtId="166" fontId="6" fillId="4" borderId="0" xfId="0" applyNumberFormat="1" applyFont="1" applyFill="1" applyAlignment="1">
      <alignment horizontal="right"/>
    </xf>
    <xf numFmtId="0" fontId="3" fillId="3" borderId="0" xfId="0" applyFont="1" applyFill="1" applyBorder="1"/>
    <xf numFmtId="0" fontId="0" fillId="3" borderId="0" xfId="0" applyFont="1" applyFill="1" applyBorder="1"/>
    <xf numFmtId="165" fontId="4" fillId="3" borderId="0" xfId="0" applyNumberFormat="1" applyFont="1" applyFill="1" applyBorder="1"/>
    <xf numFmtId="0" fontId="0" fillId="3" borderId="10" xfId="0" applyFont="1" applyFill="1" applyBorder="1"/>
    <xf numFmtId="7" fontId="0" fillId="3" borderId="0" xfId="0" applyNumberFormat="1" applyFont="1" applyFill="1"/>
    <xf numFmtId="0" fontId="7" fillId="3" borderId="0" xfId="0" applyFont="1" applyFill="1"/>
    <xf numFmtId="6" fontId="4" fillId="3" borderId="0" xfId="0" applyNumberFormat="1" applyFont="1" applyFill="1" applyBorder="1"/>
    <xf numFmtId="0" fontId="7" fillId="3" borderId="0" xfId="0" applyFont="1" applyFill="1" applyBorder="1"/>
    <xf numFmtId="171" fontId="0" fillId="3" borderId="0" xfId="0" applyNumberFormat="1" applyFont="1" applyFill="1" applyBorder="1"/>
    <xf numFmtId="166" fontId="0" fillId="3" borderId="0" xfId="0" applyNumberFormat="1" applyFont="1" applyFill="1" applyBorder="1"/>
    <xf numFmtId="166" fontId="6" fillId="3" borderId="0" xfId="0" applyNumberFormat="1" applyFont="1" applyFill="1" applyBorder="1"/>
    <xf numFmtId="166" fontId="6" fillId="3" borderId="0" xfId="0" applyNumberFormat="1" applyFont="1" applyFill="1" applyBorder="1" applyAlignment="1">
      <alignment horizontal="right"/>
    </xf>
    <xf numFmtId="0" fontId="0" fillId="3" borderId="0" xfId="0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9" xfId="0" applyFont="1" applyFill="1" applyBorder="1"/>
    <xf numFmtId="168" fontId="5" fillId="3" borderId="0" xfId="0" applyNumberFormat="1" applyFont="1" applyFill="1" applyBorder="1"/>
    <xf numFmtId="170" fontId="12" fillId="3" borderId="0" xfId="0" applyNumberFormat="1" applyFont="1" applyFill="1" applyBorder="1" applyAlignment="1"/>
    <xf numFmtId="7" fontId="3" fillId="3" borderId="0" xfId="0" applyNumberFormat="1" applyFont="1" applyFill="1" applyBorder="1"/>
    <xf numFmtId="166" fontId="3" fillId="3" borderId="0" xfId="0" applyNumberFormat="1" applyFont="1" applyFill="1" applyBorder="1" applyAlignment="1">
      <alignment horizontal="center"/>
    </xf>
    <xf numFmtId="166" fontId="0" fillId="3" borderId="0" xfId="0" applyNumberFormat="1" applyFont="1" applyFill="1" applyBorder="1" applyAlignment="1">
      <alignment horizontal="center"/>
    </xf>
    <xf numFmtId="166" fontId="3" fillId="3" borderId="0" xfId="0" applyNumberFormat="1" applyFont="1" applyFill="1" applyBorder="1"/>
    <xf numFmtId="164" fontId="4" fillId="3" borderId="0" xfId="0" applyNumberFormat="1" applyFont="1" applyFill="1" applyBorder="1"/>
    <xf numFmtId="170" fontId="4" fillId="3" borderId="0" xfId="0" applyNumberFormat="1" applyFont="1" applyFill="1" applyBorder="1"/>
    <xf numFmtId="0" fontId="11" fillId="3" borderId="0" xfId="0" applyFont="1" applyFill="1" applyBorder="1"/>
    <xf numFmtId="169" fontId="0" fillId="3" borderId="0" xfId="0" applyNumberFormat="1" applyFont="1" applyFill="1" applyBorder="1"/>
    <xf numFmtId="0" fontId="3" fillId="3" borderId="0" xfId="0" applyFont="1" applyFill="1" applyBorder="1" applyAlignment="1"/>
    <xf numFmtId="170" fontId="3" fillId="3" borderId="0" xfId="0" applyNumberFormat="1" applyFont="1" applyFill="1" applyBorder="1"/>
    <xf numFmtId="169" fontId="11" fillId="3" borderId="0" xfId="0" applyNumberFormat="1" applyFont="1" applyFill="1" applyBorder="1"/>
    <xf numFmtId="171" fontId="11" fillId="3" borderId="0" xfId="0" applyNumberFormat="1" applyFont="1" applyFill="1" applyBorder="1"/>
    <xf numFmtId="169" fontId="4" fillId="3" borderId="0" xfId="0" applyNumberFormat="1" applyFont="1" applyFill="1" applyBorder="1"/>
    <xf numFmtId="172" fontId="0" fillId="3" borderId="0" xfId="0" applyNumberFormat="1" applyFont="1" applyFill="1" applyBorder="1"/>
    <xf numFmtId="0" fontId="0" fillId="3" borderId="0" xfId="0" applyFont="1" applyFill="1" applyBorder="1" applyAlignment="1">
      <alignment textRotation="90"/>
    </xf>
    <xf numFmtId="10" fontId="0" fillId="3" borderId="0" xfId="0" applyNumberFormat="1" applyFont="1" applyFill="1" applyBorder="1"/>
    <xf numFmtId="7" fontId="0" fillId="3" borderId="0" xfId="0" applyNumberFormat="1" applyFont="1" applyFill="1" applyBorder="1"/>
    <xf numFmtId="0" fontId="3" fillId="3" borderId="0" xfId="0" applyFont="1" applyFill="1" applyBorder="1" applyAlignment="1">
      <alignment horizontal="left"/>
    </xf>
    <xf numFmtId="0" fontId="14" fillId="5" borderId="1" xfId="3" applyFont="1" applyFill="1" applyBorder="1" applyAlignment="1">
      <alignment horizontal="center" vertical="center" wrapText="1"/>
    </xf>
    <xf numFmtId="0" fontId="15" fillId="0" borderId="0" xfId="3" applyFont="1"/>
    <xf numFmtId="0" fontId="14" fillId="6" borderId="1" xfId="3" applyFont="1" applyFill="1" applyBorder="1" applyAlignment="1">
      <alignment wrapText="1"/>
    </xf>
    <xf numFmtId="10" fontId="15" fillId="0" borderId="1" xfId="3" applyNumberFormat="1" applyFont="1" applyBorder="1" applyAlignment="1">
      <alignment horizontal="center" vertical="center"/>
    </xf>
    <xf numFmtId="9" fontId="17" fillId="7" borderId="0" xfId="0" applyNumberFormat="1" applyFont="1" applyFill="1" applyAlignment="1">
      <alignment horizontal="center" vertical="center" wrapText="1"/>
    </xf>
    <xf numFmtId="0" fontId="17" fillId="7" borderId="0" xfId="0" applyFont="1" applyFill="1" applyAlignment="1">
      <alignment horizontal="center" vertical="center" wrapText="1"/>
    </xf>
    <xf numFmtId="9" fontId="17" fillId="8" borderId="0" xfId="0" applyNumberFormat="1" applyFont="1" applyFill="1" applyAlignment="1">
      <alignment horizontal="center" vertical="center" wrapText="1"/>
    </xf>
    <xf numFmtId="0" fontId="14" fillId="5" borderId="13" xfId="3" applyFont="1" applyFill="1" applyBorder="1" applyAlignment="1">
      <alignment horizontal="center" vertical="center" wrapText="1"/>
    </xf>
    <xf numFmtId="0" fontId="16" fillId="3" borderId="0" xfId="3" applyFont="1" applyFill="1" applyBorder="1" applyAlignment="1">
      <alignment horizontal="center" vertical="center" wrapText="1"/>
    </xf>
    <xf numFmtId="0" fontId="16" fillId="3" borderId="13" xfId="3" applyFont="1" applyFill="1" applyBorder="1" applyAlignment="1">
      <alignment horizontal="center" vertical="center" wrapText="1"/>
    </xf>
    <xf numFmtId="0" fontId="16" fillId="3" borderId="15" xfId="3" applyFont="1" applyFill="1" applyBorder="1" applyAlignment="1">
      <alignment horizontal="center" vertical="center" wrapText="1"/>
    </xf>
    <xf numFmtId="0" fontId="16" fillId="3" borderId="14" xfId="3" applyFont="1" applyFill="1" applyBorder="1" applyAlignment="1">
      <alignment horizontal="center" vertical="center" wrapText="1"/>
    </xf>
    <xf numFmtId="44" fontId="16" fillId="3" borderId="13" xfId="2" applyFont="1" applyFill="1" applyBorder="1" applyAlignment="1">
      <alignment horizontal="center" vertical="center" wrapText="1"/>
    </xf>
    <xf numFmtId="44" fontId="16" fillId="3" borderId="15" xfId="2" applyFont="1" applyFill="1" applyBorder="1" applyAlignment="1">
      <alignment horizontal="center" vertical="center" wrapText="1"/>
    </xf>
    <xf numFmtId="0" fontId="1" fillId="3" borderId="0" xfId="3" applyFill="1"/>
    <xf numFmtId="0" fontId="17" fillId="3" borderId="0" xfId="0" applyFont="1" applyFill="1" applyAlignment="1">
      <alignment horizontal="center" vertical="center" wrapText="1"/>
    </xf>
    <xf numFmtId="0" fontId="14" fillId="5" borderId="6" xfId="3" applyFont="1" applyFill="1" applyBorder="1" applyAlignment="1">
      <alignment horizontal="center" vertical="center" wrapText="1"/>
    </xf>
    <xf numFmtId="0" fontId="14" fillId="3" borderId="0" xfId="3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vertical="center" wrapText="1"/>
    </xf>
    <xf numFmtId="44" fontId="0" fillId="3" borderId="0" xfId="2" applyFont="1" applyFill="1" applyAlignment="1">
      <alignment horizontal="right"/>
    </xf>
    <xf numFmtId="44" fontId="0" fillId="3" borderId="0" xfId="2" applyFont="1" applyFill="1" applyBorder="1" applyAlignment="1">
      <alignment horizontal="right"/>
    </xf>
    <xf numFmtId="0" fontId="0" fillId="8" borderId="0" xfId="0" applyFill="1"/>
    <xf numFmtId="0" fontId="21" fillId="8" borderId="0" xfId="0" applyFont="1" applyFill="1" applyAlignment="1">
      <alignment vertical="top" wrapText="1"/>
    </xf>
    <xf numFmtId="3" fontId="21" fillId="8" borderId="0" xfId="0" applyNumberFormat="1" applyFont="1" applyFill="1" applyAlignment="1">
      <alignment vertical="top" wrapText="1"/>
    </xf>
    <xf numFmtId="167" fontId="20" fillId="7" borderId="0" xfId="0" applyNumberFormat="1" applyFont="1" applyFill="1" applyAlignment="1">
      <alignment horizontal="center" vertical="center" wrapText="1"/>
    </xf>
    <xf numFmtId="167" fontId="20" fillId="8" borderId="0" xfId="0" applyNumberFormat="1" applyFont="1" applyFill="1" applyAlignment="1">
      <alignment horizontal="center" vertical="center" wrapText="1"/>
    </xf>
    <xf numFmtId="0" fontId="0" fillId="3" borderId="14" xfId="0" applyFont="1" applyFill="1" applyBorder="1" applyAlignment="1">
      <alignment horizontal="center"/>
    </xf>
    <xf numFmtId="167" fontId="22" fillId="7" borderId="0" xfId="0" applyNumberFormat="1" applyFont="1" applyFill="1" applyAlignment="1">
      <alignment horizontal="center" vertical="center" wrapText="1"/>
    </xf>
    <xf numFmtId="44" fontId="16" fillId="3" borderId="8" xfId="2" applyFont="1" applyFill="1" applyBorder="1" applyAlignment="1">
      <alignment horizontal="center" vertical="center" wrapText="1"/>
    </xf>
    <xf numFmtId="44" fontId="16" fillId="3" borderId="10" xfId="2" applyFont="1" applyFill="1" applyBorder="1" applyAlignment="1">
      <alignment horizontal="center" vertical="center" wrapText="1"/>
    </xf>
    <xf numFmtId="173" fontId="17" fillId="7" borderId="0" xfId="2" applyNumberFormat="1" applyFont="1" applyFill="1" applyAlignment="1">
      <alignment horizontal="center" vertical="center" wrapText="1"/>
    </xf>
    <xf numFmtId="173" fontId="17" fillId="8" borderId="0" xfId="2" applyNumberFormat="1" applyFont="1" applyFill="1" applyAlignment="1">
      <alignment horizontal="center" vertical="center" wrapText="1"/>
    </xf>
    <xf numFmtId="44" fontId="16" fillId="3" borderId="14" xfId="2" applyFont="1" applyFill="1" applyBorder="1" applyAlignment="1">
      <alignment horizontal="center" vertical="center" wrapText="1"/>
    </xf>
    <xf numFmtId="173" fontId="16" fillId="3" borderId="7" xfId="2" applyNumberFormat="1" applyFont="1" applyFill="1" applyBorder="1" applyAlignment="1">
      <alignment horizontal="center" vertical="center" wrapText="1"/>
    </xf>
    <xf numFmtId="173" fontId="16" fillId="3" borderId="9" xfId="2" applyNumberFormat="1" applyFont="1" applyFill="1" applyBorder="1" applyAlignment="1">
      <alignment horizontal="center" vertical="center" wrapText="1"/>
    </xf>
    <xf numFmtId="173" fontId="16" fillId="3" borderId="11" xfId="2" applyNumberFormat="1" applyFont="1" applyFill="1" applyBorder="1" applyAlignment="1">
      <alignment horizontal="center" vertical="center" wrapText="1"/>
    </xf>
    <xf numFmtId="173" fontId="16" fillId="3" borderId="14" xfId="2" applyNumberFormat="1" applyFont="1" applyFill="1" applyBorder="1" applyAlignment="1">
      <alignment horizontal="center" vertical="center" wrapText="1"/>
    </xf>
    <xf numFmtId="173" fontId="17" fillId="3" borderId="0" xfId="2" applyNumberFormat="1" applyFont="1" applyFill="1" applyBorder="1" applyAlignment="1">
      <alignment horizontal="center" vertical="center" wrapText="1"/>
    </xf>
    <xf numFmtId="173" fontId="16" fillId="3" borderId="13" xfId="2" applyNumberFormat="1" applyFont="1" applyFill="1" applyBorder="1" applyAlignment="1">
      <alignment horizontal="center" vertical="center" wrapText="1"/>
    </xf>
    <xf numFmtId="173" fontId="16" fillId="3" borderId="15" xfId="2" applyNumberFormat="1" applyFont="1" applyFill="1" applyBorder="1" applyAlignment="1">
      <alignment horizontal="center" vertical="center" wrapText="1"/>
    </xf>
    <xf numFmtId="0" fontId="0" fillId="3" borderId="15" xfId="0" applyFont="1" applyFill="1" applyBorder="1" applyAlignment="1">
      <alignment horizontal="center"/>
    </xf>
    <xf numFmtId="44" fontId="16" fillId="3" borderId="12" xfId="2" applyFont="1" applyFill="1" applyBorder="1" applyAlignment="1">
      <alignment horizontal="center" vertical="center" wrapText="1"/>
    </xf>
    <xf numFmtId="10" fontId="3" fillId="3" borderId="0" xfId="0" applyNumberFormat="1" applyFont="1" applyFill="1" applyBorder="1" applyAlignment="1">
      <alignment horizontal="center"/>
    </xf>
    <xf numFmtId="44" fontId="3" fillId="3" borderId="0" xfId="0" applyNumberFormat="1" applyFont="1" applyFill="1" applyBorder="1"/>
    <xf numFmtId="0" fontId="14" fillId="6" borderId="0" xfId="3" applyFont="1" applyFill="1" applyBorder="1" applyAlignment="1">
      <alignment wrapText="1"/>
    </xf>
    <xf numFmtId="0" fontId="14" fillId="3" borderId="0" xfId="3" applyFont="1" applyFill="1" applyBorder="1" applyAlignment="1">
      <alignment wrapText="1"/>
    </xf>
    <xf numFmtId="10" fontId="15" fillId="3" borderId="0" xfId="3" applyNumberFormat="1" applyFont="1" applyFill="1" applyBorder="1" applyAlignment="1">
      <alignment horizontal="center" vertical="center"/>
    </xf>
    <xf numFmtId="0" fontId="14" fillId="6" borderId="2" xfId="3" applyFont="1" applyFill="1" applyBorder="1" applyAlignment="1">
      <alignment wrapText="1"/>
    </xf>
    <xf numFmtId="0" fontId="1" fillId="3" borderId="0" xfId="3" applyFill="1" applyBorder="1"/>
    <xf numFmtId="0" fontId="14" fillId="6" borderId="11" xfId="3" applyFont="1" applyFill="1" applyBorder="1" applyAlignment="1">
      <alignment horizontal="center" vertical="center" wrapText="1"/>
    </xf>
    <xf numFmtId="44" fontId="14" fillId="5" borderId="8" xfId="2" applyFont="1" applyFill="1" applyBorder="1" applyAlignment="1">
      <alignment horizontal="center" vertical="center" wrapText="1"/>
    </xf>
    <xf numFmtId="167" fontId="22" fillId="7" borderId="11" xfId="0" applyNumberFormat="1" applyFont="1" applyFill="1" applyBorder="1" applyAlignment="1">
      <alignment horizontal="center" vertical="center" wrapText="1"/>
    </xf>
    <xf numFmtId="9" fontId="17" fillId="2" borderId="0" xfId="0" applyNumberFormat="1" applyFont="1" applyFill="1" applyAlignment="1">
      <alignment horizontal="center" vertical="center" wrapText="1"/>
    </xf>
    <xf numFmtId="9" fontId="17" fillId="2" borderId="11" xfId="0" applyNumberFormat="1" applyFont="1" applyFill="1" applyBorder="1" applyAlignment="1">
      <alignment horizontal="center" vertical="center" wrapText="1"/>
    </xf>
    <xf numFmtId="10" fontId="14" fillId="5" borderId="0" xfId="3" applyNumberFormat="1" applyFont="1" applyFill="1" applyBorder="1" applyAlignment="1">
      <alignment horizontal="center" vertical="center"/>
    </xf>
    <xf numFmtId="44" fontId="23" fillId="5" borderId="0" xfId="0" applyNumberFormat="1" applyFont="1" applyFill="1" applyBorder="1"/>
    <xf numFmtId="10" fontId="23" fillId="5" borderId="0" xfId="1" applyNumberFormat="1" applyFont="1" applyFill="1" applyBorder="1" applyAlignment="1">
      <alignment horizontal="center"/>
    </xf>
    <xf numFmtId="44" fontId="14" fillId="5" borderId="0" xfId="3" applyNumberFormat="1" applyFont="1" applyFill="1" applyBorder="1"/>
    <xf numFmtId="10" fontId="23" fillId="5" borderId="0" xfId="0" applyNumberFormat="1" applyFont="1" applyFill="1" applyBorder="1" applyAlignment="1">
      <alignment horizontal="center"/>
    </xf>
    <xf numFmtId="10" fontId="3" fillId="9" borderId="1" xfId="1" applyNumberFormat="1" applyFont="1" applyFill="1" applyBorder="1" applyAlignment="1">
      <alignment horizontal="center"/>
    </xf>
    <xf numFmtId="44" fontId="3" fillId="9" borderId="1" xfId="0" applyNumberFormat="1" applyFont="1" applyFill="1" applyBorder="1"/>
    <xf numFmtId="173" fontId="17" fillId="3" borderId="2" xfId="2" applyNumberFormat="1" applyFont="1" applyFill="1" applyBorder="1" applyAlignment="1">
      <alignment horizontal="center" vertical="center" wrapText="1"/>
    </xf>
    <xf numFmtId="173" fontId="17" fillId="3" borderId="3" xfId="2" applyNumberFormat="1" applyFont="1" applyFill="1" applyBorder="1" applyAlignment="1">
      <alignment horizontal="center" vertical="center" wrapText="1"/>
    </xf>
    <xf numFmtId="0" fontId="14" fillId="5" borderId="7" xfId="3" applyFont="1" applyFill="1" applyBorder="1" applyAlignment="1">
      <alignment horizontal="center" vertical="center" wrapText="1"/>
    </xf>
    <xf numFmtId="173" fontId="20" fillId="7" borderId="0" xfId="2" applyNumberFormat="1" applyFont="1" applyFill="1" applyAlignment="1">
      <alignment horizontal="center" vertical="center" wrapText="1"/>
    </xf>
    <xf numFmtId="173" fontId="20" fillId="8" borderId="0" xfId="2" applyNumberFormat="1" applyFont="1" applyFill="1" applyAlignment="1">
      <alignment horizontal="center" vertical="center" wrapText="1"/>
    </xf>
    <xf numFmtId="0" fontId="24" fillId="3" borderId="0" xfId="0" applyFont="1" applyFill="1" applyBorder="1"/>
    <xf numFmtId="0" fontId="25" fillId="2" borderId="0" xfId="0" applyFont="1" applyFill="1" applyBorder="1" applyAlignment="1">
      <alignment vertical="center"/>
    </xf>
    <xf numFmtId="0" fontId="26" fillId="2" borderId="0" xfId="0" applyFont="1" applyFill="1" applyBorder="1"/>
    <xf numFmtId="0" fontId="4" fillId="0" borderId="0" xfId="0" applyFont="1"/>
    <xf numFmtId="0" fontId="0" fillId="0" borderId="0" xfId="0" applyFont="1" applyAlignment="1">
      <alignment vertical="top"/>
    </xf>
    <xf numFmtId="9" fontId="5" fillId="0" borderId="0" xfId="0" applyNumberFormat="1" applyFont="1" applyFill="1" applyBorder="1"/>
    <xf numFmtId="0" fontId="27" fillId="2" borderId="0" xfId="0" applyFont="1" applyFill="1" applyBorder="1"/>
    <xf numFmtId="0" fontId="0" fillId="2" borderId="0" xfId="0" applyFont="1" applyFill="1"/>
    <xf numFmtId="164" fontId="4" fillId="2" borderId="0" xfId="0" applyNumberFormat="1" applyFont="1" applyFill="1" applyBorder="1"/>
    <xf numFmtId="173" fontId="4" fillId="3" borderId="1" xfId="2" applyNumberFormat="1" applyFont="1" applyFill="1" applyBorder="1"/>
    <xf numFmtId="173" fontId="4" fillId="0" borderId="1" xfId="2" applyNumberFormat="1" applyFont="1" applyFill="1" applyBorder="1"/>
    <xf numFmtId="173" fontId="4" fillId="3" borderId="13" xfId="2" applyNumberFormat="1" applyFont="1" applyFill="1" applyBorder="1"/>
    <xf numFmtId="6" fontId="5" fillId="3" borderId="9" xfId="0" applyNumberFormat="1" applyFont="1" applyFill="1" applyBorder="1"/>
    <xf numFmtId="9" fontId="8" fillId="3" borderId="11" xfId="1" applyNumberFormat="1" applyFont="1" applyFill="1" applyBorder="1"/>
    <xf numFmtId="6" fontId="10" fillId="3" borderId="7" xfId="0" applyNumberFormat="1" applyFont="1" applyFill="1" applyBorder="1"/>
    <xf numFmtId="9" fontId="8" fillId="3" borderId="9" xfId="0" applyNumberFormat="1" applyFont="1" applyFill="1" applyBorder="1"/>
    <xf numFmtId="6" fontId="3" fillId="3" borderId="7" xfId="0" applyNumberFormat="1" applyFont="1" applyFill="1" applyBorder="1"/>
    <xf numFmtId="6" fontId="0" fillId="3" borderId="7" xfId="0" applyNumberFormat="1" applyFont="1" applyFill="1" applyBorder="1"/>
    <xf numFmtId="171" fontId="7" fillId="3" borderId="9" xfId="0" applyNumberFormat="1" applyFont="1" applyFill="1" applyBorder="1"/>
    <xf numFmtId="164" fontId="0" fillId="3" borderId="9" xfId="0" applyNumberFormat="1" applyFont="1" applyFill="1" applyBorder="1"/>
    <xf numFmtId="164" fontId="3" fillId="9" borderId="7" xfId="0" applyNumberFormat="1" applyFont="1" applyFill="1" applyBorder="1"/>
    <xf numFmtId="44" fontId="14" fillId="5" borderId="14" xfId="2" applyFont="1" applyFill="1" applyBorder="1" applyAlignment="1">
      <alignment horizontal="center" vertical="center" wrapText="1"/>
    </xf>
    <xf numFmtId="44" fontId="4" fillId="3" borderId="0" xfId="2" applyFont="1" applyFill="1" applyBorder="1" applyAlignment="1">
      <alignment horizontal="right"/>
    </xf>
    <xf numFmtId="0" fontId="3" fillId="2" borderId="0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 textRotation="90"/>
    </xf>
    <xf numFmtId="0" fontId="0" fillId="0" borderId="0" xfId="0" applyFont="1" applyFill="1"/>
    <xf numFmtId="0" fontId="0" fillId="0" borderId="0" xfId="0" applyFont="1" applyFill="1" applyBorder="1"/>
    <xf numFmtId="0" fontId="9" fillId="0" borderId="0" xfId="0" applyFont="1" applyFill="1"/>
    <xf numFmtId="0" fontId="7" fillId="0" borderId="0" xfId="0" applyFont="1" applyFill="1"/>
    <xf numFmtId="0" fontId="7" fillId="0" borderId="0" xfId="0" applyFont="1" applyFill="1" applyBorder="1"/>
    <xf numFmtId="9" fontId="7" fillId="0" borderId="0" xfId="1" applyFont="1" applyFill="1" applyBorder="1"/>
    <xf numFmtId="9" fontId="0" fillId="0" borderId="0" xfId="1" applyFont="1" applyFill="1"/>
    <xf numFmtId="9" fontId="7" fillId="0" borderId="0" xfId="1" applyFont="1" applyFill="1"/>
  </cellXfs>
  <cellStyles count="5">
    <cellStyle name="Comma 2" xfId="4" xr:uid="{0E753F4F-7059-40A2-B373-7CABC2F3F490}"/>
    <cellStyle name="Currency" xfId="2" builtinId="4"/>
    <cellStyle name="Normal" xfId="0" builtinId="0"/>
    <cellStyle name="Normal 2" xfId="3" xr:uid="{81687823-35A4-42B4-9480-AE347C88E0CB}"/>
    <cellStyle name="Percent" xfId="1" builtinId="5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000FF"/>
      <color rgb="FF00B050"/>
      <color rgb="FF00CC00"/>
      <color rgb="FFFFCA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187678</xdr:colOff>
      <xdr:row>0</xdr:row>
      <xdr:rowOff>677897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6C8738-CFD0-4472-BC90-984BC3AB30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0"/>
          <a:ext cx="943630" cy="670277"/>
        </a:xfrm>
        <a:prstGeom prst="rect">
          <a:avLst/>
        </a:prstGeom>
      </xdr:spPr>
    </xdr:pic>
    <xdr:clientData/>
  </xdr:twoCellAnchor>
  <xdr:twoCellAnchor editAs="oneCell">
    <xdr:from>
      <xdr:col>19</xdr:col>
      <xdr:colOff>580772</xdr:colOff>
      <xdr:row>0</xdr:row>
      <xdr:rowOff>0</xdr:rowOff>
    </xdr:from>
    <xdr:to>
      <xdr:col>21</xdr:col>
      <xdr:colOff>6147</xdr:colOff>
      <xdr:row>0</xdr:row>
      <xdr:rowOff>677897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EAFE033-5FB0-409D-8B58-192C775670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353471" y="0"/>
          <a:ext cx="943630" cy="670277"/>
        </a:xfrm>
        <a:prstGeom prst="rect">
          <a:avLst/>
        </a:prstGeom>
      </xdr:spPr>
    </xdr:pic>
    <xdr:clientData/>
  </xdr:twoCellAnchor>
  <xdr:twoCellAnchor editAs="oneCell">
    <xdr:from>
      <xdr:col>11</xdr:col>
      <xdr:colOff>662616</xdr:colOff>
      <xdr:row>0</xdr:row>
      <xdr:rowOff>0</xdr:rowOff>
    </xdr:from>
    <xdr:to>
      <xdr:col>13</xdr:col>
      <xdr:colOff>70454</xdr:colOff>
      <xdr:row>0</xdr:row>
      <xdr:rowOff>677897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8FD201B-979F-4855-AD9F-E880586B58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327220" y="0"/>
          <a:ext cx="943630" cy="6702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106"/>
  <sheetViews>
    <sheetView showGridLines="0" tabSelected="1" zoomScale="84" zoomScaleNormal="93" workbookViewId="0">
      <selection activeCell="W52" sqref="W52"/>
    </sheetView>
  </sheetViews>
  <sheetFormatPr defaultColWidth="9.109375" defaultRowHeight="13.2" x14ac:dyDescent="0.25"/>
  <cols>
    <col min="1" max="2" width="2.6640625" style="7" customWidth="1"/>
    <col min="3" max="5" width="1.6640625" style="7" customWidth="1"/>
    <col min="6" max="7" width="10.6640625" style="7" customWidth="1"/>
    <col min="8" max="8" width="12.33203125" style="7" customWidth="1"/>
    <col min="9" max="9" width="13" style="7" customWidth="1"/>
    <col min="10" max="15" width="10.6640625" style="7" customWidth="1"/>
    <col min="16" max="21" width="10.44140625" style="7" bestFit="1" customWidth="1"/>
    <col min="22" max="22" width="11.5546875" style="7" bestFit="1" customWidth="1"/>
    <col min="23" max="23" width="11.5546875" style="7" customWidth="1"/>
    <col min="24" max="24" width="9.88671875" style="7" bestFit="1" customWidth="1"/>
    <col min="25" max="25" width="40.6640625" style="7" customWidth="1"/>
    <col min="26" max="26" width="19.109375" style="7" bestFit="1" customWidth="1"/>
    <col min="27" max="27" width="60.6640625" style="7" customWidth="1"/>
    <col min="28" max="16384" width="9.109375" style="7"/>
  </cols>
  <sheetData>
    <row r="1" spans="2:21" ht="60.75" customHeight="1" x14ac:dyDescent="0.25"/>
    <row r="2" spans="2:21" x14ac:dyDescent="0.25">
      <c r="C2" s="41" t="s">
        <v>36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  <c r="Q2" s="43"/>
      <c r="R2" s="42"/>
      <c r="S2" s="42"/>
      <c r="T2" s="42"/>
      <c r="U2" s="44"/>
    </row>
    <row r="3" spans="2:21" x14ac:dyDescent="0.25">
      <c r="C3" s="28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30"/>
    </row>
    <row r="4" spans="2:21" x14ac:dyDescent="0.25">
      <c r="C4" s="31"/>
      <c r="D4" s="32" t="s">
        <v>39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3"/>
    </row>
    <row r="5" spans="2:21" x14ac:dyDescent="0.25">
      <c r="C5" s="31"/>
      <c r="D5" s="32" t="s">
        <v>40</v>
      </c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3"/>
    </row>
    <row r="6" spans="2:21" x14ac:dyDescent="0.25">
      <c r="B6" s="45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3"/>
    </row>
    <row r="7" spans="2:21" s="40" customFormat="1" x14ac:dyDescent="0.25">
      <c r="B7" s="45"/>
      <c r="C7" s="32"/>
      <c r="D7" s="32" t="s">
        <v>37</v>
      </c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3"/>
    </row>
    <row r="8" spans="2:21" x14ac:dyDescent="0.25">
      <c r="B8" s="45"/>
      <c r="C8" s="32"/>
      <c r="D8" s="32" t="s">
        <v>38</v>
      </c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3"/>
    </row>
    <row r="9" spans="2:21" x14ac:dyDescent="0.25">
      <c r="C9" s="31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2:21" x14ac:dyDescent="0.25">
      <c r="C10" s="31"/>
      <c r="D10" s="32" t="s">
        <v>88</v>
      </c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3"/>
    </row>
    <row r="11" spans="2:21" x14ac:dyDescent="0.25">
      <c r="C11" s="31"/>
      <c r="D11" s="32" t="s">
        <v>89</v>
      </c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3"/>
    </row>
    <row r="12" spans="2:21" x14ac:dyDescent="0.25">
      <c r="C12" s="31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3"/>
    </row>
    <row r="13" spans="2:21" x14ac:dyDescent="0.25">
      <c r="C13" s="31"/>
      <c r="D13" s="32" t="s">
        <v>43</v>
      </c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3"/>
    </row>
    <row r="14" spans="2:21" x14ac:dyDescent="0.25">
      <c r="C14" s="31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3"/>
    </row>
    <row r="15" spans="2:21" x14ac:dyDescent="0.25">
      <c r="C15" s="31"/>
      <c r="D15" s="32" t="s">
        <v>41</v>
      </c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3"/>
    </row>
    <row r="16" spans="2:21" x14ac:dyDescent="0.25">
      <c r="C16" s="31"/>
      <c r="D16" s="32" t="s">
        <v>42</v>
      </c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3"/>
    </row>
    <row r="17" spans="3:21" x14ac:dyDescent="0.25">
      <c r="C17" s="31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3"/>
    </row>
    <row r="18" spans="3:21" x14ac:dyDescent="0.25">
      <c r="C18" s="36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8"/>
    </row>
    <row r="21" spans="3:21" x14ac:dyDescent="0.25">
      <c r="C21" s="18" t="s">
        <v>13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1"/>
      <c r="Q21" s="21"/>
      <c r="R21" s="20"/>
      <c r="S21" s="20"/>
      <c r="T21" s="20"/>
      <c r="U21" s="22"/>
    </row>
    <row r="22" spans="3:21" x14ac:dyDescent="0.25">
      <c r="C22" s="28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30"/>
    </row>
    <row r="23" spans="3:21" x14ac:dyDescent="0.25">
      <c r="C23" s="31"/>
      <c r="D23" s="32" t="s">
        <v>5</v>
      </c>
      <c r="E23" s="32"/>
      <c r="F23" s="32"/>
      <c r="G23" s="32"/>
      <c r="H23" s="32"/>
      <c r="I23" s="32"/>
      <c r="J23" s="6">
        <v>12</v>
      </c>
      <c r="K23" s="32"/>
      <c r="L23" s="32" t="s">
        <v>6</v>
      </c>
      <c r="M23" s="32"/>
      <c r="N23" s="32"/>
      <c r="O23" s="6">
        <v>1</v>
      </c>
      <c r="P23" s="32"/>
      <c r="Q23" s="16"/>
      <c r="R23" s="32"/>
      <c r="S23" s="32"/>
      <c r="T23" s="32"/>
      <c r="U23" s="33"/>
    </row>
    <row r="24" spans="3:21" x14ac:dyDescent="0.25">
      <c r="C24" s="31"/>
      <c r="D24" s="32" t="s">
        <v>3</v>
      </c>
      <c r="E24" s="32"/>
      <c r="F24" s="32"/>
      <c r="G24" s="32"/>
      <c r="H24" s="32"/>
      <c r="I24" s="32"/>
      <c r="J24" s="6">
        <v>2</v>
      </c>
      <c r="K24" s="32"/>
      <c r="L24" s="32"/>
      <c r="M24" s="32"/>
      <c r="N24" s="32"/>
      <c r="O24" s="32"/>
      <c r="P24" s="32"/>
      <c r="Q24" s="194"/>
      <c r="R24" s="194"/>
      <c r="S24" s="32"/>
      <c r="T24" s="32"/>
      <c r="U24" s="33"/>
    </row>
    <row r="25" spans="3:21" x14ac:dyDescent="0.25">
      <c r="C25" s="31"/>
      <c r="D25" s="32"/>
      <c r="E25" s="32"/>
      <c r="F25" s="32"/>
      <c r="G25" s="32"/>
      <c r="H25" s="32"/>
      <c r="I25" s="32"/>
      <c r="J25" s="32"/>
      <c r="K25" s="32"/>
      <c r="L25" s="174"/>
      <c r="M25" s="174"/>
      <c r="N25" s="174"/>
      <c r="O25" s="174"/>
      <c r="P25" s="174"/>
      <c r="Q25" s="174"/>
      <c r="R25" s="174"/>
      <c r="S25" s="174"/>
      <c r="T25" s="174"/>
      <c r="U25" s="33"/>
    </row>
    <row r="26" spans="3:21" x14ac:dyDescent="0.25">
      <c r="C26" s="31"/>
      <c r="D26" s="19" t="s">
        <v>1</v>
      </c>
      <c r="E26" s="32"/>
      <c r="F26" s="32"/>
      <c r="G26" s="32"/>
      <c r="H26" s="32"/>
      <c r="I26" s="32"/>
      <c r="J26" s="3">
        <v>60000</v>
      </c>
      <c r="K26" s="32"/>
      <c r="L26" s="191" t="s">
        <v>81</v>
      </c>
      <c r="M26" s="192"/>
      <c r="N26" s="192"/>
      <c r="O26" s="192"/>
      <c r="P26" s="192"/>
      <c r="Q26" s="192"/>
      <c r="R26" s="192"/>
      <c r="S26" s="192"/>
      <c r="T26" s="193"/>
      <c r="U26" s="33"/>
    </row>
    <row r="27" spans="3:21" x14ac:dyDescent="0.25">
      <c r="C27" s="31"/>
      <c r="D27" s="168" t="s">
        <v>71</v>
      </c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175"/>
      <c r="U27" s="33"/>
    </row>
    <row r="28" spans="3:21" x14ac:dyDescent="0.25">
      <c r="C28" s="31"/>
      <c r="D28" s="32" t="s">
        <v>0</v>
      </c>
      <c r="E28" s="32"/>
      <c r="F28" s="32"/>
      <c r="G28" s="32"/>
      <c r="H28" s="32"/>
      <c r="I28" s="32"/>
      <c r="J28" s="4">
        <f>J26/J23</f>
        <v>5000</v>
      </c>
      <c r="K28" s="32"/>
      <c r="L28" s="32" t="s">
        <v>7</v>
      </c>
      <c r="M28" s="32"/>
      <c r="N28" s="32"/>
      <c r="O28" s="178">
        <v>1100</v>
      </c>
      <c r="P28" s="32"/>
      <c r="Q28" s="32" t="s">
        <v>83</v>
      </c>
      <c r="R28" s="32"/>
      <c r="S28" s="32"/>
      <c r="T28" s="17">
        <v>25</v>
      </c>
      <c r="U28" s="33"/>
    </row>
    <row r="29" spans="3:21" x14ac:dyDescent="0.25">
      <c r="C29" s="31"/>
      <c r="D29" s="32" t="s">
        <v>2</v>
      </c>
      <c r="E29" s="32"/>
      <c r="F29" s="32"/>
      <c r="G29" s="32"/>
      <c r="H29" s="32"/>
      <c r="I29" s="32"/>
      <c r="J29" s="4">
        <f>J28/J24</f>
        <v>2500</v>
      </c>
      <c r="K29" s="32"/>
      <c r="L29" s="32" t="s">
        <v>44</v>
      </c>
      <c r="M29" s="32"/>
      <c r="N29" s="32"/>
      <c r="O29" s="176">
        <v>199</v>
      </c>
      <c r="P29" s="32"/>
      <c r="Q29" s="32" t="s">
        <v>82</v>
      </c>
      <c r="R29" s="32"/>
      <c r="S29" s="32"/>
      <c r="T29" s="17">
        <v>100</v>
      </c>
      <c r="U29" s="33"/>
    </row>
    <row r="30" spans="3:21" x14ac:dyDescent="0.25">
      <c r="C30" s="31"/>
      <c r="D30" s="32"/>
      <c r="E30" s="32"/>
      <c r="F30" s="32"/>
      <c r="G30" s="32"/>
      <c r="H30" s="32"/>
      <c r="I30" s="32"/>
      <c r="J30" s="32"/>
      <c r="K30" s="32"/>
      <c r="L30" s="32" t="s">
        <v>49</v>
      </c>
      <c r="M30" s="32"/>
      <c r="N30" s="32"/>
      <c r="O30" s="176">
        <v>393</v>
      </c>
      <c r="P30" s="32"/>
      <c r="Q30" s="32"/>
      <c r="R30" s="32"/>
      <c r="S30" s="32"/>
      <c r="T30" s="32"/>
      <c r="U30" s="33"/>
    </row>
    <row r="31" spans="3:21" x14ac:dyDescent="0.25">
      <c r="C31" s="31"/>
      <c r="D31" s="190" t="s">
        <v>72</v>
      </c>
      <c r="E31" s="190"/>
      <c r="F31" s="190"/>
      <c r="G31" s="190"/>
      <c r="H31" s="190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3"/>
    </row>
    <row r="32" spans="3:21" x14ac:dyDescent="0.25">
      <c r="C32" s="31"/>
      <c r="D32" s="32" t="s">
        <v>75</v>
      </c>
      <c r="E32" s="32"/>
      <c r="F32" s="32"/>
      <c r="G32" s="32"/>
      <c r="H32" s="32"/>
      <c r="I32" s="32"/>
      <c r="J32" s="5">
        <v>0</v>
      </c>
      <c r="K32" s="32"/>
      <c r="L32" s="18" t="s">
        <v>80</v>
      </c>
      <c r="M32" s="20"/>
      <c r="N32" s="20"/>
      <c r="O32" s="20"/>
      <c r="P32" s="20"/>
      <c r="Q32" s="20"/>
      <c r="R32" s="20"/>
      <c r="S32" s="20"/>
      <c r="T32" s="22"/>
      <c r="U32" s="33"/>
    </row>
    <row r="33" spans="3:24" x14ac:dyDescent="0.25">
      <c r="C33" s="31"/>
      <c r="D33" s="32" t="s">
        <v>74</v>
      </c>
      <c r="E33" s="32"/>
      <c r="F33" s="32"/>
      <c r="G33" s="32"/>
      <c r="H33" s="32"/>
      <c r="I33" s="32"/>
      <c r="J33" s="5">
        <v>0.05</v>
      </c>
      <c r="K33" s="32"/>
      <c r="L33" s="29"/>
      <c r="M33" s="29"/>
      <c r="N33" s="29"/>
      <c r="O33" s="29"/>
      <c r="P33" s="29"/>
      <c r="Q33" s="29"/>
      <c r="R33" s="29"/>
      <c r="S33" s="29"/>
      <c r="T33" s="29"/>
      <c r="U33" s="33"/>
    </row>
    <row r="34" spans="3:24" x14ac:dyDescent="0.25">
      <c r="C34" s="31"/>
      <c r="D34" s="32" t="s">
        <v>10</v>
      </c>
      <c r="E34" s="32"/>
      <c r="F34" s="32"/>
      <c r="G34" s="32"/>
      <c r="H34" s="32"/>
      <c r="I34" s="32"/>
      <c r="J34" s="15">
        <f>J29*J32*J24</f>
        <v>0</v>
      </c>
      <c r="K34" s="32"/>
      <c r="L34" s="19" t="s">
        <v>27</v>
      </c>
      <c r="M34" s="32"/>
      <c r="N34" s="32"/>
      <c r="O34" s="32"/>
      <c r="P34" s="32"/>
      <c r="Q34" s="19" t="s">
        <v>26</v>
      </c>
      <c r="R34" s="32"/>
      <c r="S34" s="32"/>
      <c r="T34" s="32"/>
      <c r="U34" s="33"/>
    </row>
    <row r="35" spans="3:24" x14ac:dyDescent="0.25">
      <c r="C35" s="31"/>
      <c r="D35" s="32" t="s">
        <v>20</v>
      </c>
      <c r="E35" s="32"/>
      <c r="F35" s="32"/>
      <c r="G35" s="32"/>
      <c r="H35" s="32"/>
      <c r="I35" s="32"/>
      <c r="J35" s="15">
        <f>J29*J33*J24</f>
        <v>250</v>
      </c>
      <c r="K35" s="32"/>
      <c r="L35" s="32" t="s">
        <v>19</v>
      </c>
      <c r="M35" s="32"/>
      <c r="N35" s="32"/>
      <c r="O35" s="176">
        <v>50</v>
      </c>
      <c r="P35" s="32"/>
      <c r="Q35" s="32" t="s">
        <v>33</v>
      </c>
      <c r="R35" s="32"/>
      <c r="S35" s="32"/>
      <c r="T35" s="176">
        <v>100</v>
      </c>
      <c r="U35" s="33"/>
    </row>
    <row r="36" spans="3:24" x14ac:dyDescent="0.25">
      <c r="C36" s="31"/>
      <c r="D36" s="32"/>
      <c r="E36" s="32"/>
      <c r="F36" s="32"/>
      <c r="G36" s="32"/>
      <c r="H36" s="32"/>
      <c r="I36" s="32"/>
      <c r="J36" s="32"/>
      <c r="K36" s="32"/>
      <c r="L36" s="32" t="s">
        <v>95</v>
      </c>
      <c r="M36" s="32"/>
      <c r="N36" s="32"/>
      <c r="O36" s="176">
        <v>100</v>
      </c>
      <c r="P36" s="32"/>
      <c r="Q36" s="32" t="s">
        <v>34</v>
      </c>
      <c r="R36" s="32"/>
      <c r="S36" s="32"/>
      <c r="T36" s="176">
        <v>50</v>
      </c>
      <c r="U36" s="33"/>
    </row>
    <row r="37" spans="3:24" x14ac:dyDescent="0.25">
      <c r="C37" s="31"/>
      <c r="D37" s="190" t="s">
        <v>79</v>
      </c>
      <c r="E37" s="190"/>
      <c r="F37" s="190"/>
      <c r="G37" s="190"/>
      <c r="H37" s="190"/>
      <c r="I37" s="32"/>
      <c r="J37" s="32"/>
      <c r="K37" s="32"/>
      <c r="L37" s="32" t="s">
        <v>17</v>
      </c>
      <c r="M37" s="32"/>
      <c r="N37" s="32"/>
      <c r="O37" s="176">
        <v>350</v>
      </c>
      <c r="P37" s="32"/>
      <c r="Q37" s="32" t="s">
        <v>25</v>
      </c>
      <c r="R37" s="32"/>
      <c r="S37" s="32"/>
      <c r="T37" s="177">
        <v>10</v>
      </c>
      <c r="U37" s="33"/>
    </row>
    <row r="38" spans="3:24" x14ac:dyDescent="0.25">
      <c r="C38" s="31"/>
      <c r="D38" s="32" t="s">
        <v>22</v>
      </c>
      <c r="E38" s="32"/>
      <c r="F38" s="32"/>
      <c r="G38" s="32"/>
      <c r="H38" s="32"/>
      <c r="I38" s="32"/>
      <c r="J38" s="25">
        <v>13</v>
      </c>
      <c r="K38" s="32"/>
      <c r="L38" s="32" t="s">
        <v>84</v>
      </c>
      <c r="M38" s="32"/>
      <c r="N38" s="32"/>
      <c r="O38" s="176">
        <v>50</v>
      </c>
      <c r="P38" s="32"/>
      <c r="Q38" s="32" t="s">
        <v>87</v>
      </c>
      <c r="R38" s="32"/>
      <c r="S38" s="32"/>
      <c r="T38" s="176">
        <v>200</v>
      </c>
      <c r="U38" s="33"/>
    </row>
    <row r="39" spans="3:24" x14ac:dyDescent="0.25">
      <c r="C39" s="31"/>
      <c r="D39" s="32" t="s">
        <v>23</v>
      </c>
      <c r="E39" s="32"/>
      <c r="F39" s="32"/>
      <c r="G39" s="32"/>
      <c r="H39" s="32"/>
      <c r="I39" s="32"/>
      <c r="J39" s="25">
        <v>200</v>
      </c>
      <c r="K39" s="32"/>
      <c r="L39" s="32" t="s">
        <v>93</v>
      </c>
      <c r="M39" s="32"/>
      <c r="N39" s="32"/>
      <c r="O39" s="176">
        <v>50</v>
      </c>
      <c r="P39" s="32"/>
      <c r="Q39" s="32" t="s">
        <v>30</v>
      </c>
      <c r="R39" s="32"/>
      <c r="S39" s="32"/>
      <c r="T39" s="176">
        <v>200</v>
      </c>
      <c r="U39" s="33"/>
    </row>
    <row r="40" spans="3:24" x14ac:dyDescent="0.25">
      <c r="C40" s="31"/>
      <c r="D40" s="32"/>
      <c r="E40" s="32"/>
      <c r="F40" s="32"/>
      <c r="G40" s="32"/>
      <c r="H40" s="32"/>
      <c r="I40" s="32"/>
      <c r="J40" s="32"/>
      <c r="K40" s="32"/>
      <c r="L40" s="32" t="s">
        <v>29</v>
      </c>
      <c r="M40" s="32"/>
      <c r="N40" s="32"/>
      <c r="O40" s="176">
        <v>20</v>
      </c>
      <c r="P40" s="32"/>
      <c r="Q40" s="32" t="s">
        <v>85</v>
      </c>
      <c r="R40" s="32"/>
      <c r="S40" s="32"/>
      <c r="T40" s="176">
        <v>120</v>
      </c>
      <c r="U40" s="33"/>
    </row>
    <row r="41" spans="3:24" x14ac:dyDescent="0.25">
      <c r="C41" s="31"/>
      <c r="D41" s="190" t="s">
        <v>4</v>
      </c>
      <c r="E41" s="190"/>
      <c r="F41" s="190"/>
      <c r="G41" s="190"/>
      <c r="H41" s="190"/>
      <c r="I41" s="32"/>
      <c r="J41" s="24">
        <f>'Tax Rate Calculation'!D40</f>
        <v>0.21285600000000002</v>
      </c>
      <c r="K41" s="32"/>
      <c r="L41" s="32" t="s">
        <v>86</v>
      </c>
      <c r="M41" s="32"/>
      <c r="N41" s="32"/>
      <c r="O41" s="176">
        <v>0</v>
      </c>
      <c r="P41" s="32"/>
      <c r="Q41" s="32" t="s">
        <v>35</v>
      </c>
      <c r="R41" s="32"/>
      <c r="S41" s="32"/>
      <c r="T41" s="176">
        <v>30</v>
      </c>
      <c r="U41" s="33"/>
    </row>
    <row r="42" spans="3:24" x14ac:dyDescent="0.25">
      <c r="C42" s="31"/>
      <c r="D42" s="32" t="s">
        <v>18</v>
      </c>
      <c r="E42" s="32"/>
      <c r="F42" s="32"/>
      <c r="G42" s="32"/>
      <c r="H42" s="32"/>
      <c r="I42" s="32"/>
      <c r="J42" s="4">
        <f>((1-J41)*(J28-J34))/2</f>
        <v>1967.86</v>
      </c>
      <c r="K42" s="32"/>
      <c r="L42" s="32" t="s">
        <v>86</v>
      </c>
      <c r="M42" s="32"/>
      <c r="N42" s="32"/>
      <c r="O42" s="176">
        <v>0</v>
      </c>
      <c r="P42" s="32"/>
      <c r="Q42" s="32" t="s">
        <v>35</v>
      </c>
      <c r="R42" s="32"/>
      <c r="S42" s="32"/>
      <c r="T42" s="176">
        <v>0</v>
      </c>
      <c r="U42" s="33"/>
    </row>
    <row r="43" spans="3:24" x14ac:dyDescent="0.25">
      <c r="C43" s="31"/>
      <c r="D43" s="32" t="s">
        <v>8</v>
      </c>
      <c r="E43" s="32"/>
      <c r="F43" s="32"/>
      <c r="G43" s="32"/>
      <c r="H43" s="32"/>
      <c r="I43" s="32"/>
      <c r="J43" s="4">
        <f>J42*J24</f>
        <v>3935.72</v>
      </c>
      <c r="K43" s="32"/>
      <c r="L43" s="32" t="s">
        <v>86</v>
      </c>
      <c r="M43" s="32"/>
      <c r="N43" s="32"/>
      <c r="O43" s="176">
        <v>0</v>
      </c>
      <c r="P43" s="32"/>
      <c r="Q43" s="32" t="s">
        <v>35</v>
      </c>
      <c r="R43" s="32"/>
      <c r="S43" s="32"/>
      <c r="T43" s="176">
        <v>0</v>
      </c>
      <c r="U43" s="33"/>
    </row>
    <row r="44" spans="3:24" x14ac:dyDescent="0.25">
      <c r="C44" s="31"/>
      <c r="D44" s="169" t="s">
        <v>70</v>
      </c>
      <c r="E44" s="32"/>
      <c r="F44" s="32"/>
      <c r="G44" s="32"/>
      <c r="H44" s="32"/>
      <c r="I44" s="32"/>
      <c r="J44" s="32"/>
      <c r="K44" s="34"/>
      <c r="L44" s="32"/>
      <c r="M44" s="32"/>
      <c r="N44" s="32"/>
      <c r="O44" s="32"/>
      <c r="P44" s="32"/>
      <c r="Q44" s="32"/>
      <c r="R44" s="32"/>
      <c r="S44" s="32"/>
      <c r="T44" s="32"/>
      <c r="U44" s="33"/>
    </row>
    <row r="45" spans="3:24" x14ac:dyDescent="0.25">
      <c r="C45" s="31"/>
      <c r="D45" s="173" t="s">
        <v>73</v>
      </c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3"/>
      <c r="V45" s="35"/>
      <c r="W45" s="35"/>
      <c r="X45" s="35"/>
    </row>
    <row r="46" spans="3:24" x14ac:dyDescent="0.25">
      <c r="C46" s="31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3"/>
    </row>
    <row r="47" spans="3:24" x14ac:dyDescent="0.25">
      <c r="C47" s="36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8"/>
    </row>
    <row r="49" spans="3:27" x14ac:dyDescent="0.25">
      <c r="P49" s="39"/>
      <c r="Q49" s="39"/>
      <c r="W49" s="53"/>
      <c r="X49" s="67"/>
      <c r="Y49" s="67"/>
      <c r="Z49" s="67"/>
      <c r="AA49" s="67"/>
    </row>
    <row r="50" spans="3:27" ht="16.8" x14ac:dyDescent="0.55000000000000004">
      <c r="J50" s="23">
        <v>44197</v>
      </c>
      <c r="K50" s="23">
        <f>EOMONTH(J50,1)</f>
        <v>44255</v>
      </c>
      <c r="L50" s="23">
        <f>EOMONTH(K50,1)</f>
        <v>44286</v>
      </c>
      <c r="M50" s="23">
        <f t="shared" ref="M50:T50" si="0">EOMONTH(L50,1)</f>
        <v>44316</v>
      </c>
      <c r="N50" s="23">
        <f t="shared" si="0"/>
        <v>44347</v>
      </c>
      <c r="O50" s="23">
        <f t="shared" si="0"/>
        <v>44377</v>
      </c>
      <c r="P50" s="23">
        <f t="shared" si="0"/>
        <v>44408</v>
      </c>
      <c r="Q50" s="23">
        <f t="shared" si="0"/>
        <v>44439</v>
      </c>
      <c r="R50" s="23">
        <f t="shared" si="0"/>
        <v>44469</v>
      </c>
      <c r="S50" s="23">
        <f t="shared" si="0"/>
        <v>44500</v>
      </c>
      <c r="T50" s="23">
        <f t="shared" si="0"/>
        <v>44530</v>
      </c>
      <c r="U50" s="23">
        <f>EOMONTH(T50,1)</f>
        <v>44561</v>
      </c>
      <c r="V50" s="65" t="s">
        <v>45</v>
      </c>
      <c r="W50" s="54"/>
      <c r="X50" s="67"/>
      <c r="Y50" s="86"/>
      <c r="Z50" s="76"/>
      <c r="AA50" s="86"/>
    </row>
    <row r="51" spans="3:27" x14ac:dyDescent="0.25">
      <c r="V51" s="80"/>
      <c r="W51" s="53"/>
      <c r="X51" s="67"/>
      <c r="Y51" s="67"/>
      <c r="Z51" s="67"/>
      <c r="AA51" s="67"/>
    </row>
    <row r="52" spans="3:27" x14ac:dyDescent="0.25">
      <c r="C52" s="7" t="s">
        <v>47</v>
      </c>
      <c r="J52" s="46">
        <f t="shared" ref="J52:M52" si="1">$J$28</f>
        <v>5000</v>
      </c>
      <c r="K52" s="46">
        <f t="shared" si="1"/>
        <v>5000</v>
      </c>
      <c r="L52" s="46">
        <f t="shared" si="1"/>
        <v>5000</v>
      </c>
      <c r="M52" s="46">
        <f t="shared" si="1"/>
        <v>5000</v>
      </c>
      <c r="N52" s="46">
        <f>$J$28</f>
        <v>5000</v>
      </c>
      <c r="O52" s="46">
        <f t="shared" ref="O52:U52" si="2">$J$28</f>
        <v>5000</v>
      </c>
      <c r="P52" s="46">
        <f t="shared" si="2"/>
        <v>5000</v>
      </c>
      <c r="Q52" s="46">
        <f t="shared" si="2"/>
        <v>5000</v>
      </c>
      <c r="R52" s="46">
        <f t="shared" si="2"/>
        <v>5000</v>
      </c>
      <c r="S52" s="46">
        <f t="shared" si="2"/>
        <v>5000</v>
      </c>
      <c r="T52" s="46">
        <f t="shared" si="2"/>
        <v>5000</v>
      </c>
      <c r="U52" s="46">
        <f t="shared" si="2"/>
        <v>5000</v>
      </c>
      <c r="V52" s="179">
        <f>SUM(J52:U52)</f>
        <v>60000</v>
      </c>
      <c r="W52" s="55"/>
      <c r="X52" s="67"/>
      <c r="Y52" s="67"/>
      <c r="Z52" s="88"/>
      <c r="AA52" s="89"/>
    </row>
    <row r="53" spans="3:27" ht="3.9" customHeight="1" x14ac:dyDescent="0.25"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179"/>
      <c r="W53" s="55"/>
      <c r="X53" s="67"/>
      <c r="Y53" s="67"/>
      <c r="Z53" s="67"/>
      <c r="AA53" s="67"/>
    </row>
    <row r="54" spans="3:27" x14ac:dyDescent="0.25">
      <c r="D54" s="7" t="s">
        <v>21</v>
      </c>
      <c r="J54" s="46">
        <f>-$J$35</f>
        <v>-250</v>
      </c>
      <c r="K54" s="46">
        <f t="shared" ref="K54:U54" si="3">-$J$35</f>
        <v>-250</v>
      </c>
      <c r="L54" s="46">
        <f t="shared" si="3"/>
        <v>-250</v>
      </c>
      <c r="M54" s="46">
        <f t="shared" si="3"/>
        <v>-250</v>
      </c>
      <c r="N54" s="46">
        <f t="shared" si="3"/>
        <v>-250</v>
      </c>
      <c r="O54" s="46">
        <f t="shared" si="3"/>
        <v>-250</v>
      </c>
      <c r="P54" s="46">
        <f t="shared" si="3"/>
        <v>-250</v>
      </c>
      <c r="Q54" s="46">
        <f t="shared" si="3"/>
        <v>-250</v>
      </c>
      <c r="R54" s="46">
        <f t="shared" si="3"/>
        <v>-250</v>
      </c>
      <c r="S54" s="46">
        <f t="shared" si="3"/>
        <v>-250</v>
      </c>
      <c r="T54" s="46">
        <f t="shared" si="3"/>
        <v>-250</v>
      </c>
      <c r="U54" s="46">
        <f t="shared" si="3"/>
        <v>-250</v>
      </c>
      <c r="V54" s="179">
        <f t="shared" ref="V54:V63" si="4">SUM(J54:U54)</f>
        <v>-3000</v>
      </c>
      <c r="W54" s="55"/>
      <c r="X54" s="81"/>
      <c r="Y54" s="67"/>
      <c r="Z54" s="90"/>
      <c r="AA54" s="89"/>
    </row>
    <row r="55" spans="3:27" x14ac:dyDescent="0.25">
      <c r="E55" s="8" t="s">
        <v>12</v>
      </c>
      <c r="J55" s="172">
        <f>-J54/J52</f>
        <v>0.05</v>
      </c>
      <c r="K55" s="172">
        <f t="shared" ref="K55:U55" si="5">-K54/K52</f>
        <v>0.05</v>
      </c>
      <c r="L55" s="172">
        <f t="shared" si="5"/>
        <v>0.05</v>
      </c>
      <c r="M55" s="172">
        <f t="shared" si="5"/>
        <v>0.05</v>
      </c>
      <c r="N55" s="172">
        <f t="shared" si="5"/>
        <v>0.05</v>
      </c>
      <c r="O55" s="172">
        <f t="shared" si="5"/>
        <v>0.05</v>
      </c>
      <c r="P55" s="172">
        <f t="shared" si="5"/>
        <v>0.05</v>
      </c>
      <c r="Q55" s="172">
        <f t="shared" si="5"/>
        <v>0.05</v>
      </c>
      <c r="R55" s="172">
        <f t="shared" si="5"/>
        <v>0.05</v>
      </c>
      <c r="S55" s="172">
        <f t="shared" si="5"/>
        <v>0.05</v>
      </c>
      <c r="T55" s="172">
        <f t="shared" si="5"/>
        <v>0.05</v>
      </c>
      <c r="U55" s="172">
        <f t="shared" si="5"/>
        <v>0.05</v>
      </c>
      <c r="V55" s="180">
        <f>-V54/$V$52</f>
        <v>0.05</v>
      </c>
      <c r="W55" s="55"/>
      <c r="X55" s="81"/>
      <c r="Y55" s="67"/>
      <c r="Z55" s="90"/>
      <c r="AA55" s="89"/>
    </row>
    <row r="56" spans="3:27" x14ac:dyDescent="0.25">
      <c r="D56" s="7" t="s">
        <v>9</v>
      </c>
      <c r="J56" s="46">
        <f>-$J$34</f>
        <v>0</v>
      </c>
      <c r="K56" s="46">
        <f t="shared" ref="K56:U56" si="6">-$J$34</f>
        <v>0</v>
      </c>
      <c r="L56" s="46">
        <f t="shared" si="6"/>
        <v>0</v>
      </c>
      <c r="M56" s="46">
        <f t="shared" si="6"/>
        <v>0</v>
      </c>
      <c r="N56" s="46">
        <f t="shared" si="6"/>
        <v>0</v>
      </c>
      <c r="O56" s="46">
        <f t="shared" si="6"/>
        <v>0</v>
      </c>
      <c r="P56" s="46">
        <f t="shared" si="6"/>
        <v>0</v>
      </c>
      <c r="Q56" s="46">
        <f t="shared" si="6"/>
        <v>0</v>
      </c>
      <c r="R56" s="46">
        <f t="shared" si="6"/>
        <v>0</v>
      </c>
      <c r="S56" s="46">
        <f t="shared" si="6"/>
        <v>0</v>
      </c>
      <c r="T56" s="46">
        <f t="shared" si="6"/>
        <v>0</v>
      </c>
      <c r="U56" s="46">
        <f t="shared" si="6"/>
        <v>0</v>
      </c>
      <c r="V56" s="179">
        <f t="shared" si="4"/>
        <v>0</v>
      </c>
      <c r="W56" s="55"/>
      <c r="X56" s="81"/>
      <c r="Y56" s="67"/>
      <c r="Z56" s="90"/>
      <c r="AA56" s="89"/>
    </row>
    <row r="57" spans="3:27" s="8" customFormat="1" x14ac:dyDescent="0.25">
      <c r="E57" s="8" t="s">
        <v>12</v>
      </c>
      <c r="J57" s="172">
        <f>-J56/J52</f>
        <v>0</v>
      </c>
      <c r="K57" s="172">
        <f t="shared" ref="K57:U57" si="7">-K56/K52</f>
        <v>0</v>
      </c>
      <c r="L57" s="172">
        <f t="shared" si="7"/>
        <v>0</v>
      </c>
      <c r="M57" s="172">
        <f t="shared" si="7"/>
        <v>0</v>
      </c>
      <c r="N57" s="172">
        <f t="shared" si="7"/>
        <v>0</v>
      </c>
      <c r="O57" s="172">
        <f t="shared" si="7"/>
        <v>0</v>
      </c>
      <c r="P57" s="172">
        <f t="shared" si="7"/>
        <v>0</v>
      </c>
      <c r="Q57" s="172">
        <f t="shared" si="7"/>
        <v>0</v>
      </c>
      <c r="R57" s="172">
        <f t="shared" si="7"/>
        <v>0</v>
      </c>
      <c r="S57" s="172">
        <f t="shared" si="7"/>
        <v>0</v>
      </c>
      <c r="T57" s="172">
        <f t="shared" si="7"/>
        <v>0</v>
      </c>
      <c r="U57" s="172">
        <f t="shared" si="7"/>
        <v>0</v>
      </c>
      <c r="V57" s="180">
        <f>-V56/$V$52</f>
        <v>0</v>
      </c>
      <c r="W57" s="56"/>
      <c r="X57" s="73"/>
      <c r="Y57" s="66"/>
      <c r="Z57" s="92"/>
      <c r="AA57" s="73"/>
    </row>
    <row r="58" spans="3:27" x14ac:dyDescent="0.25">
      <c r="C58" s="7" t="s">
        <v>48</v>
      </c>
      <c r="J58" s="47">
        <f t="shared" ref="J58:M58" si="8">SUM(J52:J54)</f>
        <v>4750</v>
      </c>
      <c r="K58" s="47">
        <f t="shared" si="8"/>
        <v>4750</v>
      </c>
      <c r="L58" s="47">
        <f t="shared" si="8"/>
        <v>4750</v>
      </c>
      <c r="M58" s="47">
        <f t="shared" si="8"/>
        <v>4750</v>
      </c>
      <c r="N58" s="47">
        <f>SUM(N52:N54)</f>
        <v>4750</v>
      </c>
      <c r="O58" s="47">
        <f t="shared" ref="O58:U58" si="9">SUM(O52:O54)</f>
        <v>4750</v>
      </c>
      <c r="P58" s="47">
        <f t="shared" si="9"/>
        <v>4750</v>
      </c>
      <c r="Q58" s="47">
        <f t="shared" si="9"/>
        <v>4750</v>
      </c>
      <c r="R58" s="47">
        <f t="shared" si="9"/>
        <v>4750</v>
      </c>
      <c r="S58" s="47">
        <f t="shared" si="9"/>
        <v>4750</v>
      </c>
      <c r="T58" s="47">
        <f t="shared" si="9"/>
        <v>4750</v>
      </c>
      <c r="U58" s="47">
        <f t="shared" si="9"/>
        <v>4750</v>
      </c>
      <c r="V58" s="179">
        <f t="shared" si="4"/>
        <v>57000</v>
      </c>
      <c r="W58" s="55"/>
      <c r="X58" s="67"/>
      <c r="Y58" s="67"/>
      <c r="Z58" s="90"/>
      <c r="AA58" s="90"/>
    </row>
    <row r="59" spans="3:27" x14ac:dyDescent="0.25">
      <c r="D59" s="7" t="s">
        <v>78</v>
      </c>
      <c r="J59" s="46">
        <f t="shared" ref="J59:M59" si="10">-$J$38</f>
        <v>-13</v>
      </c>
      <c r="K59" s="46">
        <f t="shared" si="10"/>
        <v>-13</v>
      </c>
      <c r="L59" s="46">
        <f t="shared" si="10"/>
        <v>-13</v>
      </c>
      <c r="M59" s="46">
        <f t="shared" si="10"/>
        <v>-13</v>
      </c>
      <c r="N59" s="46">
        <f t="shared" ref="N59:U59" si="11">-$J$38</f>
        <v>-13</v>
      </c>
      <c r="O59" s="46">
        <f t="shared" si="11"/>
        <v>-13</v>
      </c>
      <c r="P59" s="46">
        <f t="shared" si="11"/>
        <v>-13</v>
      </c>
      <c r="Q59" s="46">
        <f t="shared" si="11"/>
        <v>-13</v>
      </c>
      <c r="R59" s="46">
        <f t="shared" si="11"/>
        <v>-13</v>
      </c>
      <c r="S59" s="46">
        <f t="shared" si="11"/>
        <v>-13</v>
      </c>
      <c r="T59" s="46">
        <f t="shared" si="11"/>
        <v>-13</v>
      </c>
      <c r="U59" s="46">
        <f t="shared" si="11"/>
        <v>-13</v>
      </c>
      <c r="V59" s="179">
        <f t="shared" si="4"/>
        <v>-156</v>
      </c>
      <c r="W59" s="55"/>
      <c r="X59" s="67"/>
      <c r="Y59" s="67"/>
      <c r="Z59" s="82"/>
      <c r="AA59" s="93"/>
    </row>
    <row r="60" spans="3:27" x14ac:dyDescent="0.25">
      <c r="D60" s="7" t="s">
        <v>77</v>
      </c>
      <c r="J60" s="46">
        <f t="shared" ref="J60:M60" si="12">-$J$39</f>
        <v>-200</v>
      </c>
      <c r="K60" s="46">
        <f t="shared" si="12"/>
        <v>-200</v>
      </c>
      <c r="L60" s="46">
        <f t="shared" si="12"/>
        <v>-200</v>
      </c>
      <c r="M60" s="46">
        <f t="shared" si="12"/>
        <v>-200</v>
      </c>
      <c r="N60" s="46">
        <f t="shared" ref="N60:U60" si="13">-$J$39</f>
        <v>-200</v>
      </c>
      <c r="O60" s="46">
        <f t="shared" si="13"/>
        <v>-200</v>
      </c>
      <c r="P60" s="46">
        <f t="shared" si="13"/>
        <v>-200</v>
      </c>
      <c r="Q60" s="46">
        <f t="shared" si="13"/>
        <v>-200</v>
      </c>
      <c r="R60" s="46">
        <f t="shared" si="13"/>
        <v>-200</v>
      </c>
      <c r="S60" s="46">
        <f t="shared" si="13"/>
        <v>-200</v>
      </c>
      <c r="T60" s="46">
        <f t="shared" si="13"/>
        <v>-200</v>
      </c>
      <c r="U60" s="46">
        <f t="shared" si="13"/>
        <v>-200</v>
      </c>
      <c r="V60" s="179">
        <f t="shared" si="4"/>
        <v>-2400</v>
      </c>
      <c r="W60" s="55"/>
      <c r="X60" s="67"/>
      <c r="Y60" s="67"/>
      <c r="Z60" s="90"/>
      <c r="AA60" s="93"/>
    </row>
    <row r="61" spans="3:27" x14ac:dyDescent="0.25">
      <c r="C61" s="2" t="s">
        <v>24</v>
      </c>
      <c r="J61" s="48">
        <f t="shared" ref="J61:M61" si="14">SUM(J58:J60)</f>
        <v>4537</v>
      </c>
      <c r="K61" s="48">
        <f t="shared" si="14"/>
        <v>4537</v>
      </c>
      <c r="L61" s="48">
        <f t="shared" si="14"/>
        <v>4537</v>
      </c>
      <c r="M61" s="48">
        <f t="shared" si="14"/>
        <v>4537</v>
      </c>
      <c r="N61" s="48">
        <f>SUM(N58:N60)</f>
        <v>4537</v>
      </c>
      <c r="O61" s="48">
        <f t="shared" ref="O61:U61" si="15">SUM(O58:O60)</f>
        <v>4537</v>
      </c>
      <c r="P61" s="48">
        <f t="shared" si="15"/>
        <v>4537</v>
      </c>
      <c r="Q61" s="48">
        <f t="shared" si="15"/>
        <v>4537</v>
      </c>
      <c r="R61" s="48">
        <f t="shared" si="15"/>
        <v>4537</v>
      </c>
      <c r="S61" s="48">
        <f t="shared" si="15"/>
        <v>4537</v>
      </c>
      <c r="T61" s="48">
        <f t="shared" si="15"/>
        <v>4537</v>
      </c>
      <c r="U61" s="48">
        <f t="shared" si="15"/>
        <v>4537</v>
      </c>
      <c r="V61" s="181">
        <f t="shared" ref="V61" si="16">SUM(V58:V60)</f>
        <v>54444</v>
      </c>
      <c r="W61" s="57"/>
      <c r="X61" s="67"/>
      <c r="Y61" s="66"/>
      <c r="Z61" s="92"/>
      <c r="AA61" s="90"/>
    </row>
    <row r="62" spans="3:27" x14ac:dyDescent="0.25">
      <c r="D62" s="171" t="s">
        <v>76</v>
      </c>
      <c r="J62" s="46">
        <f t="shared" ref="J62:U62" si="17">-J52*$J$41</f>
        <v>-1064.2800000000002</v>
      </c>
      <c r="K62" s="46">
        <f t="shared" si="17"/>
        <v>-1064.2800000000002</v>
      </c>
      <c r="L62" s="46">
        <f t="shared" si="17"/>
        <v>-1064.2800000000002</v>
      </c>
      <c r="M62" s="46">
        <f t="shared" si="17"/>
        <v>-1064.2800000000002</v>
      </c>
      <c r="N62" s="46">
        <f t="shared" si="17"/>
        <v>-1064.2800000000002</v>
      </c>
      <c r="O62" s="46">
        <f t="shared" si="17"/>
        <v>-1064.2800000000002</v>
      </c>
      <c r="P62" s="46">
        <f t="shared" si="17"/>
        <v>-1064.2800000000002</v>
      </c>
      <c r="Q62" s="46">
        <f t="shared" si="17"/>
        <v>-1064.2800000000002</v>
      </c>
      <c r="R62" s="46">
        <f t="shared" si="17"/>
        <v>-1064.2800000000002</v>
      </c>
      <c r="S62" s="46">
        <f t="shared" si="17"/>
        <v>-1064.2800000000002</v>
      </c>
      <c r="T62" s="46">
        <f t="shared" si="17"/>
        <v>-1064.2800000000002</v>
      </c>
      <c r="U62" s="46">
        <f t="shared" si="17"/>
        <v>-1064.2800000000002</v>
      </c>
      <c r="V62" s="179">
        <f t="shared" si="4"/>
        <v>-12771.360000000006</v>
      </c>
      <c r="W62" s="55"/>
      <c r="X62" s="67"/>
      <c r="Y62" s="73"/>
      <c r="Z62" s="61"/>
      <c r="AA62" s="94"/>
    </row>
    <row r="63" spans="3:27" x14ac:dyDescent="0.25">
      <c r="D63" s="7" t="s">
        <v>21</v>
      </c>
      <c r="J63" s="46">
        <f t="shared" ref="J63:M63" si="18">-$J$35</f>
        <v>-250</v>
      </c>
      <c r="K63" s="46">
        <f t="shared" si="18"/>
        <v>-250</v>
      </c>
      <c r="L63" s="46">
        <f t="shared" si="18"/>
        <v>-250</v>
      </c>
      <c r="M63" s="46">
        <f t="shared" si="18"/>
        <v>-250</v>
      </c>
      <c r="N63" s="46">
        <f t="shared" ref="N63:U63" si="19">-$J$35</f>
        <v>-250</v>
      </c>
      <c r="O63" s="46">
        <f t="shared" si="19"/>
        <v>-250</v>
      </c>
      <c r="P63" s="46">
        <f t="shared" si="19"/>
        <v>-250</v>
      </c>
      <c r="Q63" s="46">
        <f t="shared" si="19"/>
        <v>-250</v>
      </c>
      <c r="R63" s="46">
        <f t="shared" si="19"/>
        <v>-250</v>
      </c>
      <c r="S63" s="46">
        <f t="shared" si="19"/>
        <v>-250</v>
      </c>
      <c r="T63" s="46">
        <f t="shared" si="19"/>
        <v>-250</v>
      </c>
      <c r="U63" s="46">
        <f t="shared" si="19"/>
        <v>-250</v>
      </c>
      <c r="V63" s="179">
        <f t="shared" si="4"/>
        <v>-3000</v>
      </c>
      <c r="W63" s="55"/>
      <c r="X63" s="67"/>
      <c r="Y63" s="67"/>
      <c r="Z63" s="74"/>
      <c r="AA63" s="74"/>
    </row>
    <row r="64" spans="3:27" x14ac:dyDescent="0.25">
      <c r="E64" s="7" t="s">
        <v>12</v>
      </c>
      <c r="J64" s="52">
        <f t="shared" ref="J64:U64" si="20">-J63/J52</f>
        <v>0.05</v>
      </c>
      <c r="K64" s="52">
        <f t="shared" si="20"/>
        <v>0.05</v>
      </c>
      <c r="L64" s="52">
        <f t="shared" si="20"/>
        <v>0.05</v>
      </c>
      <c r="M64" s="52">
        <f t="shared" si="20"/>
        <v>0.05</v>
      </c>
      <c r="N64" s="52">
        <f t="shared" si="20"/>
        <v>0.05</v>
      </c>
      <c r="O64" s="52">
        <f t="shared" si="20"/>
        <v>0.05</v>
      </c>
      <c r="P64" s="52">
        <f t="shared" si="20"/>
        <v>0.05</v>
      </c>
      <c r="Q64" s="52">
        <f t="shared" si="20"/>
        <v>0.05</v>
      </c>
      <c r="R64" s="52">
        <f t="shared" si="20"/>
        <v>0.05</v>
      </c>
      <c r="S64" s="52">
        <f t="shared" si="20"/>
        <v>0.05</v>
      </c>
      <c r="T64" s="52">
        <f t="shared" si="20"/>
        <v>0.05</v>
      </c>
      <c r="U64" s="52">
        <f t="shared" si="20"/>
        <v>0.05</v>
      </c>
      <c r="V64" s="182">
        <f t="shared" ref="V64" si="21">-V63/V52</f>
        <v>0.05</v>
      </c>
      <c r="W64" s="58"/>
      <c r="X64" s="67"/>
      <c r="Y64" s="90"/>
      <c r="Z64" s="74"/>
      <c r="AA64" s="74"/>
    </row>
    <row r="65" spans="3:27" x14ac:dyDescent="0.25">
      <c r="C65" s="2" t="s">
        <v>11</v>
      </c>
      <c r="J65" s="49">
        <f>SUM(J61:J63)</f>
        <v>3222.72</v>
      </c>
      <c r="K65" s="49">
        <f t="shared" ref="K65:M65" si="22">SUM(K61:K63)</f>
        <v>3222.72</v>
      </c>
      <c r="L65" s="49">
        <f t="shared" si="22"/>
        <v>3222.72</v>
      </c>
      <c r="M65" s="49">
        <f t="shared" si="22"/>
        <v>3222.72</v>
      </c>
      <c r="N65" s="49">
        <f>SUM(N61:N63)</f>
        <v>3222.72</v>
      </c>
      <c r="O65" s="49">
        <f t="shared" ref="O65:U65" si="23">SUM(O61:O63)</f>
        <v>3222.72</v>
      </c>
      <c r="P65" s="49">
        <f t="shared" si="23"/>
        <v>3222.72</v>
      </c>
      <c r="Q65" s="49">
        <f t="shared" si="23"/>
        <v>3222.72</v>
      </c>
      <c r="R65" s="49">
        <f t="shared" si="23"/>
        <v>3222.72</v>
      </c>
      <c r="S65" s="49">
        <f t="shared" si="23"/>
        <v>3222.72</v>
      </c>
      <c r="T65" s="49">
        <f t="shared" si="23"/>
        <v>3222.72</v>
      </c>
      <c r="U65" s="49">
        <f t="shared" si="23"/>
        <v>3222.72</v>
      </c>
      <c r="V65" s="183">
        <f t="shared" ref="V65" si="24">SUM(V61:V63)</f>
        <v>38672.639999999992</v>
      </c>
      <c r="W65" s="59"/>
      <c r="X65" s="83"/>
      <c r="Y65" s="90"/>
      <c r="Z65" s="90"/>
      <c r="AA65" s="96"/>
    </row>
    <row r="66" spans="3:27" x14ac:dyDescent="0.25">
      <c r="C66" s="2"/>
      <c r="D66" s="7" t="str">
        <f>"Less: "&amp;L28</f>
        <v>Less: Monthly Rent</v>
      </c>
      <c r="J66" s="46">
        <f>-$O$28</f>
        <v>-1100</v>
      </c>
      <c r="K66" s="46">
        <f t="shared" ref="K66:U66" si="25">-$O$28</f>
        <v>-1100</v>
      </c>
      <c r="L66" s="46">
        <f t="shared" si="25"/>
        <v>-1100</v>
      </c>
      <c r="M66" s="46">
        <f t="shared" si="25"/>
        <v>-1100</v>
      </c>
      <c r="N66" s="46">
        <f t="shared" si="25"/>
        <v>-1100</v>
      </c>
      <c r="O66" s="46">
        <f t="shared" si="25"/>
        <v>-1100</v>
      </c>
      <c r="P66" s="46">
        <f t="shared" si="25"/>
        <v>-1100</v>
      </c>
      <c r="Q66" s="46">
        <f t="shared" si="25"/>
        <v>-1100</v>
      </c>
      <c r="R66" s="46">
        <f t="shared" si="25"/>
        <v>-1100</v>
      </c>
      <c r="S66" s="46">
        <f t="shared" si="25"/>
        <v>-1100</v>
      </c>
      <c r="T66" s="46">
        <f t="shared" si="25"/>
        <v>-1100</v>
      </c>
      <c r="U66" s="46">
        <f t="shared" si="25"/>
        <v>-1100</v>
      </c>
      <c r="V66" s="179">
        <f t="shared" ref="V66:V70" si="26">SUM(J66:U66)</f>
        <v>-13200</v>
      </c>
      <c r="W66" s="59"/>
      <c r="X66" s="83"/>
      <c r="Y66" s="90"/>
      <c r="Z66" s="90"/>
      <c r="AA66" s="96"/>
    </row>
    <row r="67" spans="3:27" x14ac:dyDescent="0.25">
      <c r="C67" s="2"/>
      <c r="D67" s="7" t="str">
        <f t="shared" ref="D67:D68" si="27">"Less: "&amp;L29</f>
        <v>Less: Car Payment</v>
      </c>
      <c r="J67" s="46">
        <f>-$O$29</f>
        <v>-199</v>
      </c>
      <c r="K67" s="46">
        <f t="shared" ref="K67:U67" si="28">-$O$29</f>
        <v>-199</v>
      </c>
      <c r="L67" s="46">
        <f t="shared" si="28"/>
        <v>-199</v>
      </c>
      <c r="M67" s="46">
        <f t="shared" si="28"/>
        <v>-199</v>
      </c>
      <c r="N67" s="46">
        <f t="shared" si="28"/>
        <v>-199</v>
      </c>
      <c r="O67" s="46">
        <f t="shared" si="28"/>
        <v>-199</v>
      </c>
      <c r="P67" s="46">
        <f t="shared" si="28"/>
        <v>-199</v>
      </c>
      <c r="Q67" s="46">
        <f t="shared" si="28"/>
        <v>-199</v>
      </c>
      <c r="R67" s="46">
        <f t="shared" si="28"/>
        <v>-199</v>
      </c>
      <c r="S67" s="46">
        <f t="shared" si="28"/>
        <v>-199</v>
      </c>
      <c r="T67" s="46">
        <f t="shared" si="28"/>
        <v>-199</v>
      </c>
      <c r="U67" s="46">
        <f t="shared" si="28"/>
        <v>-199</v>
      </c>
      <c r="V67" s="179">
        <f t="shared" si="26"/>
        <v>-2388</v>
      </c>
      <c r="W67" s="59"/>
      <c r="X67" s="83"/>
      <c r="Y67" s="90"/>
      <c r="Z67" s="90"/>
      <c r="AA67" s="96"/>
    </row>
    <row r="68" spans="3:27" x14ac:dyDescent="0.25">
      <c r="C68" s="2"/>
      <c r="D68" s="7" t="str">
        <f t="shared" si="27"/>
        <v>Less: Student Loan</v>
      </c>
      <c r="J68" s="46">
        <f>-$O$30</f>
        <v>-393</v>
      </c>
      <c r="K68" s="46">
        <f t="shared" ref="K68:U68" si="29">-$O$30</f>
        <v>-393</v>
      </c>
      <c r="L68" s="46">
        <f t="shared" si="29"/>
        <v>-393</v>
      </c>
      <c r="M68" s="46">
        <f t="shared" si="29"/>
        <v>-393</v>
      </c>
      <c r="N68" s="46">
        <f t="shared" si="29"/>
        <v>-393</v>
      </c>
      <c r="O68" s="46">
        <f t="shared" si="29"/>
        <v>-393</v>
      </c>
      <c r="P68" s="46">
        <f t="shared" si="29"/>
        <v>-393</v>
      </c>
      <c r="Q68" s="46">
        <f t="shared" si="29"/>
        <v>-393</v>
      </c>
      <c r="R68" s="46">
        <f t="shared" si="29"/>
        <v>-393</v>
      </c>
      <c r="S68" s="46">
        <f t="shared" si="29"/>
        <v>-393</v>
      </c>
      <c r="T68" s="46">
        <f t="shared" si="29"/>
        <v>-393</v>
      </c>
      <c r="U68" s="46">
        <f t="shared" si="29"/>
        <v>-393</v>
      </c>
      <c r="V68" s="179">
        <f t="shared" si="26"/>
        <v>-4716</v>
      </c>
      <c r="W68" s="59"/>
      <c r="X68" s="83"/>
      <c r="Y68" s="90"/>
      <c r="Z68" s="90"/>
      <c r="AA68" s="96"/>
    </row>
    <row r="69" spans="3:27" x14ac:dyDescent="0.25">
      <c r="C69" s="2"/>
      <c r="D69" s="7" t="str">
        <f>"Less: "&amp;Q28</f>
        <v>Less: Home Insurance</v>
      </c>
      <c r="J69" s="46">
        <f>-$T$28</f>
        <v>-25</v>
      </c>
      <c r="K69" s="46">
        <f t="shared" ref="K69:U69" si="30">-$T$28</f>
        <v>-25</v>
      </c>
      <c r="L69" s="46">
        <f t="shared" si="30"/>
        <v>-25</v>
      </c>
      <c r="M69" s="46">
        <f t="shared" si="30"/>
        <v>-25</v>
      </c>
      <c r="N69" s="46">
        <f t="shared" si="30"/>
        <v>-25</v>
      </c>
      <c r="O69" s="46">
        <f t="shared" si="30"/>
        <v>-25</v>
      </c>
      <c r="P69" s="46">
        <f t="shared" si="30"/>
        <v>-25</v>
      </c>
      <c r="Q69" s="46">
        <f t="shared" si="30"/>
        <v>-25</v>
      </c>
      <c r="R69" s="46">
        <f t="shared" si="30"/>
        <v>-25</v>
      </c>
      <c r="S69" s="46">
        <f t="shared" si="30"/>
        <v>-25</v>
      </c>
      <c r="T69" s="46">
        <f t="shared" si="30"/>
        <v>-25</v>
      </c>
      <c r="U69" s="46">
        <f t="shared" si="30"/>
        <v>-25</v>
      </c>
      <c r="V69" s="179">
        <f t="shared" si="26"/>
        <v>-300</v>
      </c>
      <c r="W69" s="59"/>
      <c r="X69" s="83"/>
      <c r="Y69" s="90"/>
      <c r="Z69" s="90"/>
      <c r="AA69" s="96"/>
    </row>
    <row r="70" spans="3:27" x14ac:dyDescent="0.25">
      <c r="C70" s="2"/>
      <c r="D70" s="7" t="str">
        <f>"Less: "&amp;Q29</f>
        <v>Less: Car Insurance</v>
      </c>
      <c r="J70" s="46">
        <f>-$T$29</f>
        <v>-100</v>
      </c>
      <c r="K70" s="46">
        <f t="shared" ref="K70:U70" si="31">-$T$29</f>
        <v>-100</v>
      </c>
      <c r="L70" s="46">
        <f t="shared" si="31"/>
        <v>-100</v>
      </c>
      <c r="M70" s="46">
        <f t="shared" si="31"/>
        <v>-100</v>
      </c>
      <c r="N70" s="46">
        <f t="shared" si="31"/>
        <v>-100</v>
      </c>
      <c r="O70" s="46">
        <f t="shared" si="31"/>
        <v>-100</v>
      </c>
      <c r="P70" s="46">
        <f t="shared" si="31"/>
        <v>-100</v>
      </c>
      <c r="Q70" s="46">
        <f t="shared" si="31"/>
        <v>-100</v>
      </c>
      <c r="R70" s="46">
        <f t="shared" si="31"/>
        <v>-100</v>
      </c>
      <c r="S70" s="46">
        <f t="shared" si="31"/>
        <v>-100</v>
      </c>
      <c r="T70" s="46">
        <f t="shared" si="31"/>
        <v>-100</v>
      </c>
      <c r="U70" s="46">
        <f t="shared" si="31"/>
        <v>-100</v>
      </c>
      <c r="V70" s="179">
        <f t="shared" si="26"/>
        <v>-1200</v>
      </c>
      <c r="W70" s="59"/>
      <c r="X70" s="83"/>
      <c r="Y70" s="90"/>
      <c r="Z70" s="90"/>
      <c r="AA70" s="96"/>
    </row>
    <row r="71" spans="3:27" x14ac:dyDescent="0.25">
      <c r="D71" s="7" t="str">
        <f t="shared" ref="D71:D79" si="32">"Less: "&amp;L35</f>
        <v>Less: Internet</v>
      </c>
      <c r="J71" s="46">
        <f t="shared" ref="J71:U71" si="33">-$O35</f>
        <v>-50</v>
      </c>
      <c r="K71" s="46">
        <f t="shared" si="33"/>
        <v>-50</v>
      </c>
      <c r="L71" s="46">
        <f t="shared" si="33"/>
        <v>-50</v>
      </c>
      <c r="M71" s="46">
        <f t="shared" si="33"/>
        <v>-50</v>
      </c>
      <c r="N71" s="46">
        <f t="shared" si="33"/>
        <v>-50</v>
      </c>
      <c r="O71" s="46">
        <f t="shared" si="33"/>
        <v>-50</v>
      </c>
      <c r="P71" s="46">
        <f t="shared" si="33"/>
        <v>-50</v>
      </c>
      <c r="Q71" s="46">
        <f t="shared" si="33"/>
        <v>-50</v>
      </c>
      <c r="R71" s="46">
        <f t="shared" si="33"/>
        <v>-50</v>
      </c>
      <c r="S71" s="46">
        <f t="shared" si="33"/>
        <v>-50</v>
      </c>
      <c r="T71" s="46">
        <f t="shared" si="33"/>
        <v>-50</v>
      </c>
      <c r="U71" s="46">
        <f t="shared" si="33"/>
        <v>-50</v>
      </c>
      <c r="V71" s="179">
        <f t="shared" ref="V71:V79" si="34">SUM(J71:U71)</f>
        <v>-600</v>
      </c>
      <c r="W71" s="55"/>
      <c r="X71" s="67"/>
      <c r="Y71" s="84"/>
      <c r="Z71" s="84"/>
      <c r="AA71" s="84"/>
    </row>
    <row r="72" spans="3:27" x14ac:dyDescent="0.25">
      <c r="D72" s="7" t="str">
        <f t="shared" si="32"/>
        <v>Less: Gas, Water, Electric</v>
      </c>
      <c r="J72" s="46">
        <f t="shared" ref="J72:U72" si="35">-$O36</f>
        <v>-100</v>
      </c>
      <c r="K72" s="46">
        <f t="shared" si="35"/>
        <v>-100</v>
      </c>
      <c r="L72" s="46">
        <f t="shared" si="35"/>
        <v>-100</v>
      </c>
      <c r="M72" s="46">
        <f t="shared" si="35"/>
        <v>-100</v>
      </c>
      <c r="N72" s="46">
        <f t="shared" si="35"/>
        <v>-100</v>
      </c>
      <c r="O72" s="46">
        <f t="shared" si="35"/>
        <v>-100</v>
      </c>
      <c r="P72" s="46">
        <f t="shared" si="35"/>
        <v>-100</v>
      </c>
      <c r="Q72" s="46">
        <f t="shared" si="35"/>
        <v>-100</v>
      </c>
      <c r="R72" s="46">
        <f t="shared" si="35"/>
        <v>-100</v>
      </c>
      <c r="S72" s="46">
        <f t="shared" si="35"/>
        <v>-100</v>
      </c>
      <c r="T72" s="46">
        <f t="shared" si="35"/>
        <v>-100</v>
      </c>
      <c r="U72" s="46">
        <f t="shared" si="35"/>
        <v>-100</v>
      </c>
      <c r="V72" s="179">
        <f t="shared" si="34"/>
        <v>-1200</v>
      </c>
      <c r="W72" s="55"/>
      <c r="X72" s="195"/>
      <c r="Y72" s="67"/>
      <c r="Z72" s="98"/>
      <c r="AA72" s="99"/>
    </row>
    <row r="73" spans="3:27" ht="12.75" customHeight="1" x14ac:dyDescent="0.25">
      <c r="D73" s="7" t="str">
        <f t="shared" si="32"/>
        <v>Less: Food</v>
      </c>
      <c r="J73" s="46">
        <f t="shared" ref="J73:U73" si="36">-$O37</f>
        <v>-350</v>
      </c>
      <c r="K73" s="46">
        <f t="shared" si="36"/>
        <v>-350</v>
      </c>
      <c r="L73" s="46">
        <f t="shared" si="36"/>
        <v>-350</v>
      </c>
      <c r="M73" s="46">
        <f t="shared" si="36"/>
        <v>-350</v>
      </c>
      <c r="N73" s="46">
        <f t="shared" si="36"/>
        <v>-350</v>
      </c>
      <c r="O73" s="46">
        <f t="shared" si="36"/>
        <v>-350</v>
      </c>
      <c r="P73" s="46">
        <f t="shared" si="36"/>
        <v>-350</v>
      </c>
      <c r="Q73" s="46">
        <f t="shared" si="36"/>
        <v>-350</v>
      </c>
      <c r="R73" s="46">
        <f t="shared" si="36"/>
        <v>-350</v>
      </c>
      <c r="S73" s="46">
        <f t="shared" si="36"/>
        <v>-350</v>
      </c>
      <c r="T73" s="46">
        <f t="shared" si="36"/>
        <v>-350</v>
      </c>
      <c r="U73" s="46">
        <f t="shared" si="36"/>
        <v>-350</v>
      </c>
      <c r="V73" s="179">
        <f t="shared" si="34"/>
        <v>-4200</v>
      </c>
      <c r="W73" s="55"/>
      <c r="X73" s="195"/>
      <c r="Y73" s="67"/>
      <c r="Z73" s="98"/>
      <c r="AA73" s="99"/>
    </row>
    <row r="74" spans="3:27" x14ac:dyDescent="0.25">
      <c r="D74" s="7" t="str">
        <f t="shared" si="32"/>
        <v>Less: Live TV</v>
      </c>
      <c r="J74" s="46">
        <f t="shared" ref="J74:U74" si="37">-$O38</f>
        <v>-50</v>
      </c>
      <c r="K74" s="46">
        <f t="shared" si="37"/>
        <v>-50</v>
      </c>
      <c r="L74" s="46">
        <f t="shared" si="37"/>
        <v>-50</v>
      </c>
      <c r="M74" s="46">
        <f t="shared" si="37"/>
        <v>-50</v>
      </c>
      <c r="N74" s="46">
        <f t="shared" si="37"/>
        <v>-50</v>
      </c>
      <c r="O74" s="46">
        <f t="shared" si="37"/>
        <v>-50</v>
      </c>
      <c r="P74" s="46">
        <f t="shared" si="37"/>
        <v>-50</v>
      </c>
      <c r="Q74" s="46">
        <f t="shared" si="37"/>
        <v>-50</v>
      </c>
      <c r="R74" s="46">
        <f t="shared" si="37"/>
        <v>-50</v>
      </c>
      <c r="S74" s="46">
        <f t="shared" si="37"/>
        <v>-50</v>
      </c>
      <c r="T74" s="46">
        <f t="shared" si="37"/>
        <v>-50</v>
      </c>
      <c r="U74" s="46">
        <f t="shared" si="37"/>
        <v>-50</v>
      </c>
      <c r="V74" s="179">
        <f t="shared" si="34"/>
        <v>-600</v>
      </c>
      <c r="W74" s="55"/>
      <c r="X74" s="195"/>
      <c r="Y74" s="67"/>
      <c r="Z74" s="98"/>
      <c r="AA74" s="99"/>
    </row>
    <row r="75" spans="3:27" x14ac:dyDescent="0.25">
      <c r="D75" s="7" t="str">
        <f t="shared" si="32"/>
        <v>Less: Phone</v>
      </c>
      <c r="J75" s="46">
        <f t="shared" ref="J75:U75" si="38">-$O39</f>
        <v>-50</v>
      </c>
      <c r="K75" s="46">
        <f t="shared" si="38"/>
        <v>-50</v>
      </c>
      <c r="L75" s="46">
        <f t="shared" si="38"/>
        <v>-50</v>
      </c>
      <c r="M75" s="46">
        <f t="shared" si="38"/>
        <v>-50</v>
      </c>
      <c r="N75" s="46">
        <f t="shared" si="38"/>
        <v>-50</v>
      </c>
      <c r="O75" s="46">
        <f t="shared" si="38"/>
        <v>-50</v>
      </c>
      <c r="P75" s="46">
        <f t="shared" si="38"/>
        <v>-50</v>
      </c>
      <c r="Q75" s="46">
        <f t="shared" si="38"/>
        <v>-50</v>
      </c>
      <c r="R75" s="46">
        <f t="shared" si="38"/>
        <v>-50</v>
      </c>
      <c r="S75" s="46">
        <f t="shared" si="38"/>
        <v>-50</v>
      </c>
      <c r="T75" s="46">
        <f t="shared" si="38"/>
        <v>-50</v>
      </c>
      <c r="U75" s="46">
        <f t="shared" si="38"/>
        <v>-50</v>
      </c>
      <c r="V75" s="179">
        <f t="shared" si="34"/>
        <v>-600</v>
      </c>
      <c r="W75" s="55"/>
      <c r="X75" s="78"/>
      <c r="Y75" s="67"/>
      <c r="Z75" s="67"/>
      <c r="AA75" s="67"/>
    </row>
    <row r="76" spans="3:27" x14ac:dyDescent="0.25">
      <c r="D76" s="7" t="str">
        <f t="shared" si="32"/>
        <v>Less: Laundry</v>
      </c>
      <c r="J76" s="46">
        <f t="shared" ref="J76:U76" si="39">-$O40</f>
        <v>-20</v>
      </c>
      <c r="K76" s="46">
        <f t="shared" si="39"/>
        <v>-20</v>
      </c>
      <c r="L76" s="46">
        <f t="shared" si="39"/>
        <v>-20</v>
      </c>
      <c r="M76" s="46">
        <f t="shared" si="39"/>
        <v>-20</v>
      </c>
      <c r="N76" s="46">
        <f t="shared" si="39"/>
        <v>-20</v>
      </c>
      <c r="O76" s="46">
        <f t="shared" si="39"/>
        <v>-20</v>
      </c>
      <c r="P76" s="46">
        <f t="shared" si="39"/>
        <v>-20</v>
      </c>
      <c r="Q76" s="46">
        <f t="shared" si="39"/>
        <v>-20</v>
      </c>
      <c r="R76" s="46">
        <f t="shared" si="39"/>
        <v>-20</v>
      </c>
      <c r="S76" s="46">
        <f t="shared" si="39"/>
        <v>-20</v>
      </c>
      <c r="T76" s="46">
        <f t="shared" si="39"/>
        <v>-20</v>
      </c>
      <c r="U76" s="46">
        <f t="shared" si="39"/>
        <v>-20</v>
      </c>
      <c r="V76" s="179">
        <f t="shared" si="34"/>
        <v>-240</v>
      </c>
      <c r="W76" s="55"/>
      <c r="X76" s="78"/>
      <c r="Y76" s="67"/>
      <c r="Z76" s="67"/>
      <c r="AA76" s="67"/>
    </row>
    <row r="77" spans="3:27" ht="12.75" customHeight="1" x14ac:dyDescent="0.25">
      <c r="D77" s="7" t="str">
        <f t="shared" si="32"/>
        <v>Less: Other Fixed Expense</v>
      </c>
      <c r="J77" s="46">
        <f t="shared" ref="J77:U77" si="40">-$O41</f>
        <v>0</v>
      </c>
      <c r="K77" s="46">
        <f t="shared" si="40"/>
        <v>0</v>
      </c>
      <c r="L77" s="46">
        <f t="shared" si="40"/>
        <v>0</v>
      </c>
      <c r="M77" s="46">
        <f t="shared" si="40"/>
        <v>0</v>
      </c>
      <c r="N77" s="46">
        <f t="shared" si="40"/>
        <v>0</v>
      </c>
      <c r="O77" s="46">
        <f t="shared" si="40"/>
        <v>0</v>
      </c>
      <c r="P77" s="46">
        <f t="shared" si="40"/>
        <v>0</v>
      </c>
      <c r="Q77" s="46">
        <f t="shared" si="40"/>
        <v>0</v>
      </c>
      <c r="R77" s="46">
        <f t="shared" si="40"/>
        <v>0</v>
      </c>
      <c r="S77" s="46">
        <f t="shared" si="40"/>
        <v>0</v>
      </c>
      <c r="T77" s="46">
        <f t="shared" si="40"/>
        <v>0</v>
      </c>
      <c r="U77" s="46">
        <f t="shared" si="40"/>
        <v>0</v>
      </c>
      <c r="V77" s="179">
        <f t="shared" si="34"/>
        <v>0</v>
      </c>
      <c r="W77" s="55"/>
      <c r="X77" s="195"/>
      <c r="Y77" s="67"/>
      <c r="Z77" s="98"/>
      <c r="AA77" s="99"/>
    </row>
    <row r="78" spans="3:27" x14ac:dyDescent="0.25">
      <c r="D78" s="7" t="str">
        <f t="shared" si="32"/>
        <v>Less: Other Fixed Expense</v>
      </c>
      <c r="J78" s="46">
        <f t="shared" ref="J78:U78" si="41">-$O42</f>
        <v>0</v>
      </c>
      <c r="K78" s="46">
        <f t="shared" si="41"/>
        <v>0</v>
      </c>
      <c r="L78" s="46">
        <f t="shared" si="41"/>
        <v>0</v>
      </c>
      <c r="M78" s="46">
        <f t="shared" si="41"/>
        <v>0</v>
      </c>
      <c r="N78" s="46">
        <f t="shared" si="41"/>
        <v>0</v>
      </c>
      <c r="O78" s="46">
        <f t="shared" si="41"/>
        <v>0</v>
      </c>
      <c r="P78" s="46">
        <f t="shared" si="41"/>
        <v>0</v>
      </c>
      <c r="Q78" s="46">
        <f t="shared" si="41"/>
        <v>0</v>
      </c>
      <c r="R78" s="46">
        <f t="shared" si="41"/>
        <v>0</v>
      </c>
      <c r="S78" s="46">
        <f t="shared" si="41"/>
        <v>0</v>
      </c>
      <c r="T78" s="46">
        <f t="shared" si="41"/>
        <v>0</v>
      </c>
      <c r="U78" s="46">
        <f t="shared" si="41"/>
        <v>0</v>
      </c>
      <c r="V78" s="179">
        <f t="shared" si="34"/>
        <v>0</v>
      </c>
      <c r="W78" s="55"/>
      <c r="X78" s="195"/>
      <c r="Y78" s="67"/>
      <c r="Z78" s="98"/>
      <c r="AA78" s="99"/>
    </row>
    <row r="79" spans="3:27" x14ac:dyDescent="0.25">
      <c r="D79" s="7" t="str">
        <f t="shared" si="32"/>
        <v>Less: Other Fixed Expense</v>
      </c>
      <c r="J79" s="46">
        <f t="shared" ref="J79:U79" si="42">-$O43</f>
        <v>0</v>
      </c>
      <c r="K79" s="46">
        <f t="shared" si="42"/>
        <v>0</v>
      </c>
      <c r="L79" s="46">
        <f t="shared" si="42"/>
        <v>0</v>
      </c>
      <c r="M79" s="46">
        <f t="shared" si="42"/>
        <v>0</v>
      </c>
      <c r="N79" s="46">
        <f t="shared" si="42"/>
        <v>0</v>
      </c>
      <c r="O79" s="46">
        <f t="shared" si="42"/>
        <v>0</v>
      </c>
      <c r="P79" s="46">
        <f t="shared" si="42"/>
        <v>0</v>
      </c>
      <c r="Q79" s="46">
        <f t="shared" si="42"/>
        <v>0</v>
      </c>
      <c r="R79" s="46">
        <f t="shared" si="42"/>
        <v>0</v>
      </c>
      <c r="S79" s="46">
        <f t="shared" si="42"/>
        <v>0</v>
      </c>
      <c r="T79" s="46">
        <f t="shared" si="42"/>
        <v>0</v>
      </c>
      <c r="U79" s="46">
        <f t="shared" si="42"/>
        <v>0</v>
      </c>
      <c r="V79" s="179">
        <f t="shared" si="34"/>
        <v>0</v>
      </c>
      <c r="W79" s="55"/>
      <c r="X79" s="97"/>
      <c r="Y79" s="67"/>
      <c r="Z79" s="67"/>
      <c r="AA79" s="67"/>
    </row>
    <row r="80" spans="3:27" x14ac:dyDescent="0.25">
      <c r="C80" s="2" t="s">
        <v>28</v>
      </c>
      <c r="J80" s="48">
        <f t="shared" ref="J80:V80" si="43">SUM(J65:J79)</f>
        <v>785.7199999999998</v>
      </c>
      <c r="K80" s="48">
        <f t="shared" si="43"/>
        <v>785.7199999999998</v>
      </c>
      <c r="L80" s="48">
        <f t="shared" si="43"/>
        <v>785.7199999999998</v>
      </c>
      <c r="M80" s="48">
        <f t="shared" si="43"/>
        <v>785.7199999999998</v>
      </c>
      <c r="N80" s="48">
        <f t="shared" si="43"/>
        <v>785.7199999999998</v>
      </c>
      <c r="O80" s="48">
        <f t="shared" si="43"/>
        <v>785.7199999999998</v>
      </c>
      <c r="P80" s="48">
        <f t="shared" si="43"/>
        <v>785.7199999999998</v>
      </c>
      <c r="Q80" s="48">
        <f t="shared" si="43"/>
        <v>785.7199999999998</v>
      </c>
      <c r="R80" s="48">
        <f t="shared" si="43"/>
        <v>785.7199999999998</v>
      </c>
      <c r="S80" s="48">
        <f t="shared" si="43"/>
        <v>785.7199999999998</v>
      </c>
      <c r="T80" s="48">
        <f t="shared" si="43"/>
        <v>785.7199999999998</v>
      </c>
      <c r="U80" s="48">
        <f t="shared" si="43"/>
        <v>785.7199999999998</v>
      </c>
      <c r="V80" s="181">
        <f t="shared" si="43"/>
        <v>9428.6399999999921</v>
      </c>
      <c r="W80" s="57"/>
      <c r="X80" s="67"/>
      <c r="Y80" s="67"/>
      <c r="Z80" s="67"/>
      <c r="AA80" s="67"/>
    </row>
    <row r="81" spans="3:23" x14ac:dyDescent="0.25">
      <c r="C81" s="2"/>
      <c r="D81" s="170" t="s">
        <v>94</v>
      </c>
      <c r="E81" s="170"/>
      <c r="J81" s="50">
        <v>0</v>
      </c>
      <c r="K81" s="50">
        <v>0</v>
      </c>
      <c r="L81" s="50">
        <v>0</v>
      </c>
      <c r="M81" s="50">
        <v>0</v>
      </c>
      <c r="N81" s="50">
        <v>0</v>
      </c>
      <c r="O81" s="50">
        <v>0</v>
      </c>
      <c r="P81" s="50">
        <v>0</v>
      </c>
      <c r="Q81" s="50">
        <v>0</v>
      </c>
      <c r="R81" s="50">
        <v>0</v>
      </c>
      <c r="S81" s="50">
        <v>0</v>
      </c>
      <c r="T81" s="50">
        <v>0</v>
      </c>
      <c r="U81" s="50">
        <v>0</v>
      </c>
      <c r="V81" s="179">
        <f t="shared" ref="V81:V93" si="44">SUM(J81:U81)</f>
        <v>0</v>
      </c>
      <c r="W81" s="55"/>
    </row>
    <row r="82" spans="3:23" x14ac:dyDescent="0.25">
      <c r="C82" s="2"/>
      <c r="D82" s="170" t="s">
        <v>94</v>
      </c>
      <c r="E82" s="170"/>
      <c r="J82" s="50">
        <v>0</v>
      </c>
      <c r="K82" s="50">
        <v>0</v>
      </c>
      <c r="L82" s="50">
        <v>0</v>
      </c>
      <c r="M82" s="50">
        <v>0</v>
      </c>
      <c r="N82" s="50">
        <v>0</v>
      </c>
      <c r="O82" s="50">
        <v>0</v>
      </c>
      <c r="P82" s="50">
        <v>0</v>
      </c>
      <c r="Q82" s="50">
        <v>0</v>
      </c>
      <c r="R82" s="50">
        <v>0</v>
      </c>
      <c r="S82" s="50">
        <v>0</v>
      </c>
      <c r="T82" s="50">
        <v>0</v>
      </c>
      <c r="U82" s="50">
        <v>0</v>
      </c>
      <c r="V82" s="179">
        <f t="shared" si="44"/>
        <v>0</v>
      </c>
      <c r="W82" s="55"/>
    </row>
    <row r="83" spans="3:23" x14ac:dyDescent="0.25">
      <c r="C83" s="2"/>
      <c r="D83" s="170" t="s">
        <v>94</v>
      </c>
      <c r="E83" s="170"/>
      <c r="J83" s="50">
        <v>0</v>
      </c>
      <c r="K83" s="50">
        <v>0</v>
      </c>
      <c r="L83" s="50">
        <v>0</v>
      </c>
      <c r="M83" s="50">
        <v>0</v>
      </c>
      <c r="N83" s="50">
        <v>0</v>
      </c>
      <c r="O83" s="50">
        <v>0</v>
      </c>
      <c r="P83" s="50">
        <v>0</v>
      </c>
      <c r="Q83" s="50">
        <v>0</v>
      </c>
      <c r="R83" s="50">
        <v>0</v>
      </c>
      <c r="S83" s="50">
        <v>0</v>
      </c>
      <c r="T83" s="50">
        <v>0</v>
      </c>
      <c r="U83" s="50">
        <v>0</v>
      </c>
      <c r="V83" s="179">
        <f t="shared" si="44"/>
        <v>0</v>
      </c>
      <c r="W83" s="55"/>
    </row>
    <row r="84" spans="3:23" x14ac:dyDescent="0.25">
      <c r="C84" s="2"/>
      <c r="D84" s="170" t="s">
        <v>94</v>
      </c>
      <c r="E84" s="170"/>
      <c r="J84" s="50">
        <v>0</v>
      </c>
      <c r="K84" s="50">
        <v>0</v>
      </c>
      <c r="L84" s="50">
        <v>0</v>
      </c>
      <c r="M84" s="50">
        <v>0</v>
      </c>
      <c r="N84" s="50">
        <v>0</v>
      </c>
      <c r="O84" s="50">
        <v>0</v>
      </c>
      <c r="P84" s="50">
        <v>0</v>
      </c>
      <c r="Q84" s="50">
        <v>0</v>
      </c>
      <c r="R84" s="50">
        <v>0</v>
      </c>
      <c r="S84" s="50">
        <v>0</v>
      </c>
      <c r="T84" s="50">
        <v>0</v>
      </c>
      <c r="U84" s="50">
        <v>0</v>
      </c>
      <c r="V84" s="179">
        <f t="shared" si="44"/>
        <v>0</v>
      </c>
      <c r="W84" s="55"/>
    </row>
    <row r="85" spans="3:23" x14ac:dyDescent="0.25">
      <c r="C85" s="2"/>
      <c r="D85" s="170" t="s">
        <v>94</v>
      </c>
      <c r="E85" s="170"/>
      <c r="J85" s="50">
        <v>0</v>
      </c>
      <c r="K85" s="50">
        <v>0</v>
      </c>
      <c r="L85" s="50">
        <v>0</v>
      </c>
      <c r="M85" s="50">
        <v>0</v>
      </c>
      <c r="N85" s="50">
        <v>0</v>
      </c>
      <c r="O85" s="50">
        <v>0</v>
      </c>
      <c r="P85" s="50">
        <v>0</v>
      </c>
      <c r="Q85" s="50">
        <v>0</v>
      </c>
      <c r="R85" s="50">
        <v>0</v>
      </c>
      <c r="S85" s="50">
        <v>0</v>
      </c>
      <c r="T85" s="50">
        <v>0</v>
      </c>
      <c r="U85" s="50">
        <v>0</v>
      </c>
      <c r="V85" s="179">
        <f t="shared" si="44"/>
        <v>0</v>
      </c>
      <c r="W85" s="55"/>
    </row>
    <row r="86" spans="3:23" x14ac:dyDescent="0.25">
      <c r="D86" s="7" t="str">
        <f>"Less: "&amp;Q35</f>
        <v>Less: Clothes</v>
      </c>
      <c r="J86" s="46">
        <f t="shared" ref="J86:U86" si="45">-$T35</f>
        <v>-100</v>
      </c>
      <c r="K86" s="46">
        <f t="shared" si="45"/>
        <v>-100</v>
      </c>
      <c r="L86" s="46">
        <f t="shared" si="45"/>
        <v>-100</v>
      </c>
      <c r="M86" s="46">
        <f t="shared" si="45"/>
        <v>-100</v>
      </c>
      <c r="N86" s="46">
        <f t="shared" si="45"/>
        <v>-100</v>
      </c>
      <c r="O86" s="46">
        <f t="shared" si="45"/>
        <v>-100</v>
      </c>
      <c r="P86" s="46">
        <f t="shared" si="45"/>
        <v>-100</v>
      </c>
      <c r="Q86" s="46">
        <f t="shared" si="45"/>
        <v>-100</v>
      </c>
      <c r="R86" s="46">
        <f t="shared" si="45"/>
        <v>-100</v>
      </c>
      <c r="S86" s="46">
        <f t="shared" si="45"/>
        <v>-100</v>
      </c>
      <c r="T86" s="46">
        <f t="shared" si="45"/>
        <v>-100</v>
      </c>
      <c r="U86" s="46">
        <f t="shared" si="45"/>
        <v>-100</v>
      </c>
      <c r="V86" s="179">
        <f t="shared" si="44"/>
        <v>-1200</v>
      </c>
      <c r="W86" s="55"/>
    </row>
    <row r="87" spans="3:23" x14ac:dyDescent="0.25">
      <c r="D87" s="7" t="str">
        <f t="shared" ref="D87:D93" si="46">"Less: "&amp;Q37</f>
        <v>Less: Spotify</v>
      </c>
      <c r="J87" s="46">
        <f t="shared" ref="J87:U87" si="47">-$T37</f>
        <v>-10</v>
      </c>
      <c r="K87" s="46">
        <f t="shared" si="47"/>
        <v>-10</v>
      </c>
      <c r="L87" s="46">
        <f t="shared" si="47"/>
        <v>-10</v>
      </c>
      <c r="M87" s="46">
        <f t="shared" si="47"/>
        <v>-10</v>
      </c>
      <c r="N87" s="46">
        <f t="shared" si="47"/>
        <v>-10</v>
      </c>
      <c r="O87" s="46">
        <f t="shared" si="47"/>
        <v>-10</v>
      </c>
      <c r="P87" s="46">
        <f t="shared" si="47"/>
        <v>-10</v>
      </c>
      <c r="Q87" s="46">
        <f t="shared" si="47"/>
        <v>-10</v>
      </c>
      <c r="R87" s="46">
        <f t="shared" si="47"/>
        <v>-10</v>
      </c>
      <c r="S87" s="46">
        <f t="shared" si="47"/>
        <v>-10</v>
      </c>
      <c r="T87" s="46">
        <f t="shared" si="47"/>
        <v>-10</v>
      </c>
      <c r="U87" s="46">
        <f t="shared" si="47"/>
        <v>-10</v>
      </c>
      <c r="V87" s="179">
        <f t="shared" si="44"/>
        <v>-120</v>
      </c>
      <c r="W87" s="55"/>
    </row>
    <row r="88" spans="3:23" x14ac:dyDescent="0.25">
      <c r="D88" s="7" t="str">
        <f t="shared" si="46"/>
        <v>Less: Dining Out</v>
      </c>
      <c r="J88" s="46">
        <f t="shared" ref="J88:U88" si="48">-$T38</f>
        <v>-200</v>
      </c>
      <c r="K88" s="46">
        <f t="shared" si="48"/>
        <v>-200</v>
      </c>
      <c r="L88" s="46">
        <f t="shared" si="48"/>
        <v>-200</v>
      </c>
      <c r="M88" s="46">
        <f t="shared" si="48"/>
        <v>-200</v>
      </c>
      <c r="N88" s="46">
        <f t="shared" si="48"/>
        <v>-200</v>
      </c>
      <c r="O88" s="46">
        <f t="shared" si="48"/>
        <v>-200</v>
      </c>
      <c r="P88" s="46">
        <f t="shared" si="48"/>
        <v>-200</v>
      </c>
      <c r="Q88" s="46">
        <f t="shared" si="48"/>
        <v>-200</v>
      </c>
      <c r="R88" s="46">
        <f t="shared" si="48"/>
        <v>-200</v>
      </c>
      <c r="S88" s="46">
        <f t="shared" si="48"/>
        <v>-200</v>
      </c>
      <c r="T88" s="46">
        <f t="shared" si="48"/>
        <v>-200</v>
      </c>
      <c r="U88" s="46">
        <f t="shared" si="48"/>
        <v>-200</v>
      </c>
      <c r="V88" s="179">
        <f t="shared" si="44"/>
        <v>-2400</v>
      </c>
      <c r="W88" s="55"/>
    </row>
    <row r="89" spans="3:23" x14ac:dyDescent="0.25">
      <c r="D89" s="7" t="str">
        <f t="shared" si="46"/>
        <v>Less: Weekend Shenanigans</v>
      </c>
      <c r="J89" s="46">
        <f t="shared" ref="J89:U89" si="49">-$T39</f>
        <v>-200</v>
      </c>
      <c r="K89" s="46">
        <f t="shared" si="49"/>
        <v>-200</v>
      </c>
      <c r="L89" s="46">
        <f t="shared" si="49"/>
        <v>-200</v>
      </c>
      <c r="M89" s="46">
        <f t="shared" si="49"/>
        <v>-200</v>
      </c>
      <c r="N89" s="46">
        <f t="shared" si="49"/>
        <v>-200</v>
      </c>
      <c r="O89" s="46">
        <f t="shared" si="49"/>
        <v>-200</v>
      </c>
      <c r="P89" s="46">
        <f t="shared" si="49"/>
        <v>-200</v>
      </c>
      <c r="Q89" s="46">
        <f t="shared" si="49"/>
        <v>-200</v>
      </c>
      <c r="R89" s="46">
        <f t="shared" si="49"/>
        <v>-200</v>
      </c>
      <c r="S89" s="46">
        <f t="shared" si="49"/>
        <v>-200</v>
      </c>
      <c r="T89" s="46">
        <f t="shared" si="49"/>
        <v>-200</v>
      </c>
      <c r="U89" s="46">
        <f t="shared" si="49"/>
        <v>-200</v>
      </c>
      <c r="V89" s="179">
        <f t="shared" si="44"/>
        <v>-2400</v>
      </c>
      <c r="W89" s="55"/>
    </row>
    <row r="90" spans="3:23" x14ac:dyDescent="0.25">
      <c r="D90" s="7" t="str">
        <f t="shared" si="46"/>
        <v>Less: Prime, Netflix, Hulu, Xbox, OF</v>
      </c>
      <c r="J90" s="46">
        <f t="shared" ref="J90:U90" si="50">-$T40</f>
        <v>-120</v>
      </c>
      <c r="K90" s="46">
        <f t="shared" si="50"/>
        <v>-120</v>
      </c>
      <c r="L90" s="46">
        <f t="shared" si="50"/>
        <v>-120</v>
      </c>
      <c r="M90" s="46">
        <f t="shared" si="50"/>
        <v>-120</v>
      </c>
      <c r="N90" s="46">
        <f t="shared" si="50"/>
        <v>-120</v>
      </c>
      <c r="O90" s="46">
        <f t="shared" si="50"/>
        <v>-120</v>
      </c>
      <c r="P90" s="46">
        <f t="shared" si="50"/>
        <v>-120</v>
      </c>
      <c r="Q90" s="46">
        <f t="shared" si="50"/>
        <v>-120</v>
      </c>
      <c r="R90" s="46">
        <f t="shared" si="50"/>
        <v>-120</v>
      </c>
      <c r="S90" s="46">
        <f t="shared" si="50"/>
        <v>-120</v>
      </c>
      <c r="T90" s="46">
        <f t="shared" si="50"/>
        <v>-120</v>
      </c>
      <c r="U90" s="46">
        <f t="shared" si="50"/>
        <v>-120</v>
      </c>
      <c r="V90" s="179">
        <f t="shared" si="44"/>
        <v>-1440</v>
      </c>
      <c r="W90" s="55"/>
    </row>
    <row r="91" spans="3:23" x14ac:dyDescent="0.25">
      <c r="D91" s="7" t="str">
        <f t="shared" si="46"/>
        <v>Less: Other Recurring Expense</v>
      </c>
      <c r="J91" s="46">
        <f t="shared" ref="J91:U91" si="51">-$T41</f>
        <v>-30</v>
      </c>
      <c r="K91" s="46">
        <f t="shared" si="51"/>
        <v>-30</v>
      </c>
      <c r="L91" s="46">
        <f t="shared" si="51"/>
        <v>-30</v>
      </c>
      <c r="M91" s="46">
        <f t="shared" si="51"/>
        <v>-30</v>
      </c>
      <c r="N91" s="46">
        <f t="shared" si="51"/>
        <v>-30</v>
      </c>
      <c r="O91" s="46">
        <f t="shared" si="51"/>
        <v>-30</v>
      </c>
      <c r="P91" s="46">
        <f t="shared" si="51"/>
        <v>-30</v>
      </c>
      <c r="Q91" s="46">
        <f t="shared" si="51"/>
        <v>-30</v>
      </c>
      <c r="R91" s="46">
        <f t="shared" si="51"/>
        <v>-30</v>
      </c>
      <c r="S91" s="46">
        <f t="shared" si="51"/>
        <v>-30</v>
      </c>
      <c r="T91" s="46">
        <f t="shared" si="51"/>
        <v>-30</v>
      </c>
      <c r="U91" s="46">
        <f t="shared" si="51"/>
        <v>-30</v>
      </c>
      <c r="V91" s="179">
        <f t="shared" si="44"/>
        <v>-360</v>
      </c>
      <c r="W91" s="55"/>
    </row>
    <row r="92" spans="3:23" x14ac:dyDescent="0.25">
      <c r="D92" s="7" t="str">
        <f t="shared" si="46"/>
        <v>Less: Other Recurring Expense</v>
      </c>
      <c r="J92" s="46">
        <f t="shared" ref="J92:U92" si="52">-$T42</f>
        <v>0</v>
      </c>
      <c r="K92" s="46">
        <f t="shared" si="52"/>
        <v>0</v>
      </c>
      <c r="L92" s="46">
        <f t="shared" si="52"/>
        <v>0</v>
      </c>
      <c r="M92" s="46">
        <f t="shared" si="52"/>
        <v>0</v>
      </c>
      <c r="N92" s="46">
        <f t="shared" si="52"/>
        <v>0</v>
      </c>
      <c r="O92" s="46">
        <f t="shared" si="52"/>
        <v>0</v>
      </c>
      <c r="P92" s="46">
        <f t="shared" si="52"/>
        <v>0</v>
      </c>
      <c r="Q92" s="46">
        <f t="shared" si="52"/>
        <v>0</v>
      </c>
      <c r="R92" s="46">
        <f t="shared" si="52"/>
        <v>0</v>
      </c>
      <c r="S92" s="46">
        <f t="shared" si="52"/>
        <v>0</v>
      </c>
      <c r="T92" s="46">
        <f t="shared" si="52"/>
        <v>0</v>
      </c>
      <c r="U92" s="46">
        <f t="shared" si="52"/>
        <v>0</v>
      </c>
      <c r="V92" s="179">
        <f t="shared" si="44"/>
        <v>0</v>
      </c>
      <c r="W92" s="55"/>
    </row>
    <row r="93" spans="3:23" x14ac:dyDescent="0.25">
      <c r="D93" s="7" t="str">
        <f t="shared" si="46"/>
        <v>Less: Other Recurring Expense</v>
      </c>
      <c r="J93" s="46">
        <f t="shared" ref="J93:U93" si="53">-$T43</f>
        <v>0</v>
      </c>
      <c r="K93" s="46">
        <f t="shared" si="53"/>
        <v>0</v>
      </c>
      <c r="L93" s="46">
        <f t="shared" si="53"/>
        <v>0</v>
      </c>
      <c r="M93" s="46">
        <f t="shared" si="53"/>
        <v>0</v>
      </c>
      <c r="N93" s="46">
        <f t="shared" si="53"/>
        <v>0</v>
      </c>
      <c r="O93" s="46">
        <f t="shared" si="53"/>
        <v>0</v>
      </c>
      <c r="P93" s="46">
        <f t="shared" si="53"/>
        <v>0</v>
      </c>
      <c r="Q93" s="46">
        <f t="shared" si="53"/>
        <v>0</v>
      </c>
      <c r="R93" s="46">
        <f t="shared" si="53"/>
        <v>0</v>
      </c>
      <c r="S93" s="46">
        <f t="shared" si="53"/>
        <v>0</v>
      </c>
      <c r="T93" s="46">
        <f t="shared" si="53"/>
        <v>0</v>
      </c>
      <c r="U93" s="46">
        <f t="shared" si="53"/>
        <v>0</v>
      </c>
      <c r="V93" s="179">
        <f t="shared" si="44"/>
        <v>0</v>
      </c>
      <c r="W93" s="55"/>
    </row>
    <row r="94" spans="3:23" x14ac:dyDescent="0.25">
      <c r="C94" s="7" t="s">
        <v>26</v>
      </c>
      <c r="D94" s="2"/>
      <c r="E94" s="2"/>
      <c r="F94" s="2"/>
      <c r="G94" s="2"/>
      <c r="H94" s="2"/>
      <c r="I94" s="2"/>
      <c r="J94" s="51">
        <f>SUM(J81:J93)</f>
        <v>-660</v>
      </c>
      <c r="K94" s="51">
        <f t="shared" ref="K94:V94" si="54">SUM(K81:K93)</f>
        <v>-660</v>
      </c>
      <c r="L94" s="51">
        <f t="shared" si="54"/>
        <v>-660</v>
      </c>
      <c r="M94" s="51">
        <f t="shared" si="54"/>
        <v>-660</v>
      </c>
      <c r="N94" s="51">
        <f t="shared" si="54"/>
        <v>-660</v>
      </c>
      <c r="O94" s="51">
        <f t="shared" si="54"/>
        <v>-660</v>
      </c>
      <c r="P94" s="51">
        <f t="shared" si="54"/>
        <v>-660</v>
      </c>
      <c r="Q94" s="51">
        <f t="shared" si="54"/>
        <v>-660</v>
      </c>
      <c r="R94" s="51">
        <f t="shared" si="54"/>
        <v>-660</v>
      </c>
      <c r="S94" s="51">
        <f t="shared" si="54"/>
        <v>-660</v>
      </c>
      <c r="T94" s="51">
        <f t="shared" si="54"/>
        <v>-660</v>
      </c>
      <c r="U94" s="51">
        <f t="shared" si="54"/>
        <v>-660</v>
      </c>
      <c r="V94" s="184">
        <f t="shared" si="54"/>
        <v>-7920</v>
      </c>
      <c r="W94" s="60"/>
    </row>
    <row r="95" spans="3:23" x14ac:dyDescent="0.25">
      <c r="D95" s="8" t="s">
        <v>32</v>
      </c>
      <c r="E95" s="2"/>
      <c r="F95" s="2"/>
      <c r="G95" s="2"/>
      <c r="H95" s="2"/>
      <c r="I95" s="2"/>
      <c r="J95" s="26">
        <f t="shared" ref="J95:V95" si="55">-J94/J65</f>
        <v>0.20479594876377719</v>
      </c>
      <c r="K95" s="26">
        <f t="shared" si="55"/>
        <v>0.20479594876377719</v>
      </c>
      <c r="L95" s="26">
        <f t="shared" si="55"/>
        <v>0.20479594876377719</v>
      </c>
      <c r="M95" s="26">
        <f t="shared" si="55"/>
        <v>0.20479594876377719</v>
      </c>
      <c r="N95" s="26">
        <f t="shared" si="55"/>
        <v>0.20479594876377719</v>
      </c>
      <c r="O95" s="26">
        <f t="shared" si="55"/>
        <v>0.20479594876377719</v>
      </c>
      <c r="P95" s="26">
        <f t="shared" si="55"/>
        <v>0.20479594876377719</v>
      </c>
      <c r="Q95" s="26">
        <f t="shared" si="55"/>
        <v>0.20479594876377719</v>
      </c>
      <c r="R95" s="26">
        <f t="shared" si="55"/>
        <v>0.20479594876377719</v>
      </c>
      <c r="S95" s="26">
        <f t="shared" si="55"/>
        <v>0.20479594876377719</v>
      </c>
      <c r="T95" s="26">
        <f t="shared" si="55"/>
        <v>0.20479594876377719</v>
      </c>
      <c r="U95" s="26">
        <f t="shared" si="55"/>
        <v>0.20479594876377719</v>
      </c>
      <c r="V95" s="185">
        <f t="shared" si="55"/>
        <v>0.20479594876377721</v>
      </c>
      <c r="W95" s="61"/>
    </row>
    <row r="96" spans="3:23" x14ac:dyDescent="0.25">
      <c r="D96" s="8" t="s">
        <v>31</v>
      </c>
      <c r="J96" s="27">
        <f t="shared" ref="J96:M96" si="56">-J94/J80</f>
        <v>0.83999389095352051</v>
      </c>
      <c r="K96" s="27">
        <f t="shared" si="56"/>
        <v>0.83999389095352051</v>
      </c>
      <c r="L96" s="27">
        <f t="shared" si="56"/>
        <v>0.83999389095352051</v>
      </c>
      <c r="M96" s="27">
        <f t="shared" si="56"/>
        <v>0.83999389095352051</v>
      </c>
      <c r="N96" s="27">
        <f>-N94/N80</f>
        <v>0.83999389095352051</v>
      </c>
      <c r="O96" s="27">
        <f t="shared" ref="O96:U96" si="57">-O94/O80</f>
        <v>0.83999389095352051</v>
      </c>
      <c r="P96" s="27">
        <f t="shared" si="57"/>
        <v>0.83999389095352051</v>
      </c>
      <c r="Q96" s="27">
        <f t="shared" si="57"/>
        <v>0.83999389095352051</v>
      </c>
      <c r="R96" s="27">
        <f t="shared" si="57"/>
        <v>0.83999389095352051</v>
      </c>
      <c r="S96" s="27">
        <f t="shared" si="57"/>
        <v>0.83999389095352051</v>
      </c>
      <c r="T96" s="27">
        <f t="shared" si="57"/>
        <v>0.83999389095352051</v>
      </c>
      <c r="U96" s="27">
        <f t="shared" si="57"/>
        <v>0.83999389095352051</v>
      </c>
      <c r="V96" s="185">
        <f t="shared" ref="V96" si="58">-V94/V80</f>
        <v>0.83999389095352106</v>
      </c>
      <c r="W96" s="62"/>
    </row>
    <row r="97" spans="3:24" x14ac:dyDescent="0.25"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86"/>
      <c r="W97" s="63"/>
    </row>
    <row r="98" spans="3:24" x14ac:dyDescent="0.25">
      <c r="C98" s="2" t="s">
        <v>46</v>
      </c>
      <c r="J98" s="14">
        <f>J80+J94</f>
        <v>125.7199999999998</v>
      </c>
      <c r="K98" s="14">
        <f t="shared" ref="K98:N98" si="59">K80+K94</f>
        <v>125.7199999999998</v>
      </c>
      <c r="L98" s="14">
        <f t="shared" si="59"/>
        <v>125.7199999999998</v>
      </c>
      <c r="M98" s="14">
        <f t="shared" si="59"/>
        <v>125.7199999999998</v>
      </c>
      <c r="N98" s="14">
        <f t="shared" si="59"/>
        <v>125.7199999999998</v>
      </c>
      <c r="O98" s="14">
        <f t="shared" ref="O98:U98" si="60">O80+O94</f>
        <v>125.7199999999998</v>
      </c>
      <c r="P98" s="14">
        <f t="shared" si="60"/>
        <v>125.7199999999998</v>
      </c>
      <c r="Q98" s="14">
        <f t="shared" si="60"/>
        <v>125.7199999999998</v>
      </c>
      <c r="R98" s="14">
        <f t="shared" si="60"/>
        <v>125.7199999999998</v>
      </c>
      <c r="S98" s="14">
        <f t="shared" si="60"/>
        <v>125.7199999999998</v>
      </c>
      <c r="T98" s="14">
        <f t="shared" si="60"/>
        <v>125.7199999999998</v>
      </c>
      <c r="U98" s="14">
        <f t="shared" si="60"/>
        <v>125.7199999999998</v>
      </c>
      <c r="V98" s="187">
        <f t="shared" ref="V98" si="61">V80+V94</f>
        <v>1508.6399999999921</v>
      </c>
      <c r="W98" s="64"/>
      <c r="X98" s="35"/>
    </row>
    <row r="103" spans="3:24" s="8" customFormat="1" x14ac:dyDescent="0.25">
      <c r="C103" s="11"/>
      <c r="D103" s="8" t="s">
        <v>14</v>
      </c>
      <c r="E103" s="11"/>
      <c r="F103" s="11"/>
      <c r="G103" s="11"/>
      <c r="H103" s="11"/>
      <c r="I103" s="11"/>
      <c r="K103" s="12"/>
      <c r="L103" s="12"/>
      <c r="M103" s="12"/>
      <c r="N103" s="13">
        <f>-V94/V65</f>
        <v>0.20479594876377721</v>
      </c>
      <c r="O103" s="12"/>
      <c r="P103" s="12"/>
      <c r="Q103" s="12"/>
    </row>
    <row r="104" spans="3:24" x14ac:dyDescent="0.25">
      <c r="D104" s="8" t="s">
        <v>15</v>
      </c>
      <c r="K104" s="1"/>
      <c r="N104" s="9">
        <f>V98/V52</f>
        <v>2.5143999999999868E-2</v>
      </c>
    </row>
    <row r="105" spans="3:24" x14ac:dyDescent="0.25">
      <c r="D105" s="8" t="s">
        <v>16</v>
      </c>
      <c r="N105" s="9">
        <f>V98/V65</f>
        <v>3.9010525270578696E-2</v>
      </c>
    </row>
    <row r="106" spans="3:24" x14ac:dyDescent="0.25">
      <c r="D106" s="8" t="s">
        <v>99</v>
      </c>
      <c r="N106" s="1">
        <f>V63/-V52</f>
        <v>0.05</v>
      </c>
    </row>
  </sheetData>
  <mergeCells count="7">
    <mergeCell ref="D41:H41"/>
    <mergeCell ref="L26:T26"/>
    <mergeCell ref="Q24:R24"/>
    <mergeCell ref="X72:X74"/>
    <mergeCell ref="X77:X78"/>
    <mergeCell ref="D37:H37"/>
    <mergeCell ref="D31:H31"/>
  </mergeCells>
  <pageMargins left="0.7" right="0.7" top="0.75" bottom="0.75" header="0.3" footer="0.3"/>
  <pageSetup scale="10" orientation="landscape" verticalDpi="300" r:id="rId1"/>
  <ignoredErrors>
    <ignoredError sqref="V80 V55 V57 V6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F4E9D-1646-4B94-9B3D-399E462930D6}">
  <dimension ref="B1:U102"/>
  <sheetViews>
    <sheetView zoomScaleNormal="100" workbookViewId="0">
      <selection activeCell="E65" sqref="E65"/>
    </sheetView>
  </sheetViews>
  <sheetFormatPr defaultColWidth="9.109375" defaultRowHeight="13.2" x14ac:dyDescent="0.25"/>
  <cols>
    <col min="1" max="2" width="2.6640625" style="196" customWidth="1"/>
    <col min="3" max="3" width="45.21875" style="196" bestFit="1" customWidth="1"/>
    <col min="4" max="4" width="13.33203125" style="196" bestFit="1" customWidth="1"/>
    <col min="5" max="5" width="14.33203125" style="196" customWidth="1"/>
    <col min="6" max="6" width="14.109375" style="196" bestFit="1" customWidth="1"/>
    <col min="7" max="7" width="28" style="196" bestFit="1" customWidth="1"/>
    <col min="8" max="8" width="10.6640625" style="196" customWidth="1"/>
    <col min="9" max="9" width="33.88671875" style="196" bestFit="1" customWidth="1"/>
    <col min="10" max="10" width="11.44140625" style="196" bestFit="1" customWidth="1"/>
    <col min="11" max="12" width="10.6640625" style="196" customWidth="1"/>
    <col min="13" max="13" width="22.88671875" style="196" customWidth="1"/>
    <col min="14" max="18" width="10.44140625" style="197" bestFit="1" customWidth="1"/>
    <col min="19" max="19" width="11.5546875" style="196" bestFit="1" customWidth="1"/>
    <col min="20" max="20" width="11.5546875" style="196" customWidth="1"/>
    <col min="21" max="21" width="9.88671875" style="196" bestFit="1" customWidth="1"/>
    <col min="22" max="22" width="40.6640625" style="196" customWidth="1"/>
    <col min="23" max="23" width="19.109375" style="196" bestFit="1" customWidth="1"/>
    <col min="24" max="24" width="60.6640625" style="196" customWidth="1"/>
    <col min="25" max="16384" width="9.109375" style="196"/>
  </cols>
  <sheetData>
    <row r="1" spans="2:19" s="53" customFormat="1" x14ac:dyDescent="0.25">
      <c r="N1" s="67"/>
      <c r="O1" s="67"/>
      <c r="P1" s="67"/>
      <c r="Q1" s="67"/>
      <c r="R1" s="67"/>
    </row>
    <row r="2" spans="2:19" s="53" customFormat="1" x14ac:dyDescent="0.25">
      <c r="C2" s="191" t="s">
        <v>36</v>
      </c>
      <c r="D2" s="192"/>
      <c r="E2" s="192"/>
      <c r="F2" s="192"/>
      <c r="G2" s="192"/>
      <c r="H2" s="192"/>
      <c r="I2" s="192"/>
      <c r="J2" s="192"/>
      <c r="K2" s="192"/>
      <c r="L2" s="192"/>
      <c r="M2" s="193"/>
      <c r="N2" s="91"/>
      <c r="O2" s="91"/>
      <c r="P2" s="91"/>
      <c r="Q2" s="91"/>
      <c r="R2" s="91"/>
    </row>
    <row r="3" spans="2:19" s="53" customFormat="1" x14ac:dyDescent="0.25">
      <c r="C3" s="28" t="s">
        <v>97</v>
      </c>
      <c r="D3" s="29"/>
      <c r="E3" s="29"/>
      <c r="F3" s="29"/>
      <c r="G3" s="29"/>
      <c r="H3" s="29"/>
      <c r="I3" s="29"/>
      <c r="J3" s="29"/>
      <c r="K3" s="29"/>
      <c r="L3" s="29"/>
      <c r="M3" s="30"/>
      <c r="N3" s="67"/>
      <c r="O3" s="67"/>
      <c r="P3" s="67"/>
      <c r="Q3" s="67"/>
      <c r="R3" s="67"/>
    </row>
    <row r="4" spans="2:19" s="53" customFormat="1" x14ac:dyDescent="0.25">
      <c r="C4" s="31" t="s">
        <v>67</v>
      </c>
      <c r="D4" s="32"/>
      <c r="E4" s="32"/>
      <c r="F4" s="32"/>
      <c r="G4" s="32"/>
      <c r="H4" s="32"/>
      <c r="I4" s="32"/>
      <c r="J4" s="32"/>
      <c r="K4" s="32"/>
      <c r="L4" s="32"/>
      <c r="M4" s="33"/>
      <c r="N4" s="67"/>
      <c r="O4" s="67"/>
      <c r="P4" s="67"/>
      <c r="Q4" s="67"/>
      <c r="R4" s="67"/>
    </row>
    <row r="5" spans="2:19" s="53" customFormat="1" x14ac:dyDescent="0.25">
      <c r="C5" s="31" t="s">
        <v>68</v>
      </c>
      <c r="D5" s="32"/>
      <c r="E5" s="32"/>
      <c r="F5" s="32"/>
      <c r="G5" s="32"/>
      <c r="H5" s="32"/>
      <c r="I5" s="32"/>
      <c r="J5" s="32"/>
      <c r="K5" s="32"/>
      <c r="L5" s="32"/>
      <c r="M5" s="33"/>
      <c r="N5" s="67"/>
      <c r="O5" s="67"/>
      <c r="P5" s="67"/>
      <c r="Q5" s="67"/>
      <c r="R5" s="67"/>
    </row>
    <row r="6" spans="2:19" s="53" customFormat="1" x14ac:dyDescent="0.25">
      <c r="B6" s="69"/>
      <c r="C6" s="31" t="s">
        <v>92</v>
      </c>
      <c r="D6" s="32"/>
      <c r="E6" s="32"/>
      <c r="F6" s="32"/>
      <c r="G6" s="32"/>
      <c r="H6" s="32"/>
      <c r="I6" s="32"/>
      <c r="J6" s="32"/>
      <c r="K6" s="32"/>
      <c r="L6" s="32"/>
      <c r="M6" s="33"/>
      <c r="N6" s="67"/>
      <c r="O6" s="67"/>
      <c r="P6" s="67"/>
      <c r="Q6" s="67"/>
      <c r="R6" s="67"/>
    </row>
    <row r="7" spans="2:19" s="67" customFormat="1" x14ac:dyDescent="0.25">
      <c r="B7" s="69"/>
      <c r="C7" s="36"/>
      <c r="D7" s="37"/>
      <c r="E7" s="37"/>
      <c r="F7" s="37"/>
      <c r="G7" s="37"/>
      <c r="H7" s="37"/>
      <c r="I7" s="37"/>
      <c r="J7" s="37"/>
      <c r="K7" s="37"/>
      <c r="L7" s="37"/>
      <c r="M7" s="38"/>
    </row>
    <row r="8" spans="2:19" s="67" customFormat="1" x14ac:dyDescent="0.25">
      <c r="C8" s="100" t="s">
        <v>56</v>
      </c>
      <c r="I8" s="100" t="s">
        <v>69</v>
      </c>
    </row>
    <row r="9" spans="2:19" s="53" customFormat="1" x14ac:dyDescent="0.25">
      <c r="C9" s="67" t="s">
        <v>46</v>
      </c>
      <c r="D9" s="120">
        <f>'Personal Budget (P&amp;L)'!J26</f>
        <v>60000</v>
      </c>
      <c r="I9" s="67" t="s">
        <v>46</v>
      </c>
      <c r="J9" s="120">
        <f>D9</f>
        <v>60000</v>
      </c>
      <c r="N9" s="67"/>
      <c r="O9" s="67"/>
      <c r="P9" s="67"/>
      <c r="Q9" s="67"/>
      <c r="R9" s="67"/>
    </row>
    <row r="10" spans="2:19" s="53" customFormat="1" x14ac:dyDescent="0.25">
      <c r="B10" s="67"/>
      <c r="C10" s="53" t="s">
        <v>55</v>
      </c>
      <c r="D10" s="121">
        <f>-'Personal Budget (P&amp;L)'!J34</f>
        <v>0</v>
      </c>
      <c r="E10" s="67"/>
      <c r="F10" s="67"/>
      <c r="G10" s="67"/>
      <c r="H10" s="67"/>
      <c r="I10" s="53" t="s">
        <v>55</v>
      </c>
      <c r="J10" s="121">
        <f>D10</f>
        <v>0</v>
      </c>
      <c r="K10" s="67"/>
      <c r="L10" s="67"/>
      <c r="M10" s="67"/>
      <c r="N10" s="67"/>
      <c r="O10" s="67"/>
      <c r="P10" s="67"/>
      <c r="Q10" s="67"/>
      <c r="R10" s="67"/>
      <c r="S10" s="67"/>
    </row>
    <row r="11" spans="2:19" s="53" customFormat="1" x14ac:dyDescent="0.25">
      <c r="B11" s="67"/>
      <c r="C11" s="53" t="s">
        <v>61</v>
      </c>
      <c r="D11" s="121">
        <v>-12950</v>
      </c>
      <c r="E11" s="67" t="s">
        <v>98</v>
      </c>
      <c r="F11" s="67"/>
      <c r="G11" s="67"/>
      <c r="H11" s="67"/>
      <c r="I11" s="53" t="s">
        <v>61</v>
      </c>
      <c r="J11" s="189">
        <v>-4803</v>
      </c>
      <c r="K11" s="67"/>
      <c r="L11" s="67"/>
      <c r="M11" s="67"/>
      <c r="N11" s="67"/>
      <c r="O11" s="67"/>
      <c r="P11" s="67"/>
      <c r="Q11" s="67"/>
      <c r="R11" s="67"/>
      <c r="S11" s="67"/>
    </row>
    <row r="12" spans="2:19" s="53" customFormat="1" x14ac:dyDescent="0.25">
      <c r="B12" s="67"/>
      <c r="C12" s="100" t="s">
        <v>91</v>
      </c>
      <c r="D12" s="121">
        <f>SUM(D9:D11)</f>
        <v>47050</v>
      </c>
      <c r="E12" s="78"/>
      <c r="F12" s="78"/>
      <c r="G12" s="78"/>
      <c r="H12" s="78"/>
      <c r="I12" s="100" t="s">
        <v>90</v>
      </c>
      <c r="J12" s="121">
        <f>SUM(J9:J11)</f>
        <v>55197</v>
      </c>
      <c r="K12" s="78"/>
      <c r="L12" s="78"/>
      <c r="M12" s="78"/>
      <c r="N12" s="85"/>
      <c r="O12" s="78"/>
      <c r="P12" s="78"/>
      <c r="Q12" s="78"/>
      <c r="R12" s="78"/>
      <c r="S12" s="67"/>
    </row>
    <row r="13" spans="2:19" s="53" customFormat="1" x14ac:dyDescent="0.25">
      <c r="B13" s="67"/>
      <c r="D13" s="78"/>
      <c r="E13" s="78"/>
      <c r="F13" s="78"/>
      <c r="G13" s="78"/>
      <c r="H13" s="78"/>
      <c r="J13" s="78"/>
      <c r="K13" s="78"/>
      <c r="L13" s="78"/>
      <c r="M13" s="78"/>
      <c r="N13" s="85"/>
      <c r="O13" s="78"/>
      <c r="P13" s="78"/>
      <c r="Q13" s="78"/>
      <c r="R13" s="78"/>
      <c r="S13" s="67"/>
    </row>
    <row r="14" spans="2:19" s="53" customFormat="1" x14ac:dyDescent="0.25"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</row>
    <row r="15" spans="2:19" s="53" customFormat="1" ht="11.7" customHeight="1" x14ac:dyDescent="0.3">
      <c r="B15" s="67"/>
      <c r="C15" s="101" t="s">
        <v>4</v>
      </c>
      <c r="D15" s="117" t="s">
        <v>54</v>
      </c>
      <c r="E15" s="118"/>
      <c r="F15" s="115"/>
      <c r="G15" s="115"/>
      <c r="H15" s="67"/>
      <c r="I15" s="101" t="s">
        <v>4</v>
      </c>
      <c r="J15" s="117" t="s">
        <v>60</v>
      </c>
      <c r="K15" s="118"/>
      <c r="L15" s="115"/>
      <c r="M15" s="115"/>
      <c r="N15" s="68"/>
      <c r="O15" s="67"/>
      <c r="P15" s="67"/>
      <c r="Q15" s="67"/>
      <c r="R15" s="67"/>
      <c r="S15" s="67"/>
    </row>
    <row r="16" spans="2:19" s="53" customFormat="1" ht="11.7" customHeight="1" x14ac:dyDescent="0.3">
      <c r="B16" s="67"/>
      <c r="C16" s="105">
        <v>0.1</v>
      </c>
      <c r="D16" s="131">
        <v>10275</v>
      </c>
      <c r="E16" s="119"/>
      <c r="F16" s="115"/>
      <c r="G16" s="115"/>
      <c r="H16" s="67"/>
      <c r="I16" s="125">
        <v>0.01</v>
      </c>
      <c r="J16" s="165">
        <v>9324</v>
      </c>
      <c r="K16" s="119"/>
      <c r="L16" s="115"/>
      <c r="M16" s="115"/>
      <c r="N16" s="79"/>
      <c r="O16" s="79"/>
      <c r="P16" s="67"/>
      <c r="Q16" s="67"/>
      <c r="R16" s="67"/>
      <c r="S16" s="67"/>
    </row>
    <row r="17" spans="2:19" s="53" customFormat="1" ht="11.7" customHeight="1" x14ac:dyDescent="0.3">
      <c r="B17" s="67"/>
      <c r="C17" s="107">
        <v>0.12</v>
      </c>
      <c r="D17" s="132">
        <v>41775</v>
      </c>
      <c r="E17" s="116"/>
      <c r="F17" s="115"/>
      <c r="G17" s="115"/>
      <c r="H17" s="67"/>
      <c r="I17" s="125">
        <v>0.02</v>
      </c>
      <c r="J17" s="166">
        <v>22106</v>
      </c>
      <c r="K17" s="116"/>
      <c r="L17" s="115"/>
      <c r="M17" s="115"/>
      <c r="N17" s="67"/>
      <c r="O17" s="67"/>
      <c r="P17" s="67"/>
      <c r="Q17" s="87"/>
      <c r="R17" s="67"/>
      <c r="S17" s="67"/>
    </row>
    <row r="18" spans="2:19" s="53" customFormat="1" ht="11.7" customHeight="1" x14ac:dyDescent="0.3">
      <c r="B18" s="67"/>
      <c r="C18" s="105">
        <v>0.22</v>
      </c>
      <c r="D18" s="131">
        <v>89075</v>
      </c>
      <c r="E18" s="116"/>
      <c r="F18" s="115"/>
      <c r="G18" s="115"/>
      <c r="H18" s="67"/>
      <c r="I18" s="126">
        <v>0.04</v>
      </c>
      <c r="J18" s="165">
        <v>34891</v>
      </c>
      <c r="K18" s="116"/>
      <c r="L18" s="115"/>
      <c r="M18" s="115"/>
      <c r="N18" s="67"/>
      <c r="O18" s="67"/>
      <c r="P18" s="67"/>
      <c r="Q18" s="87"/>
      <c r="R18" s="67"/>
      <c r="S18" s="67"/>
    </row>
    <row r="19" spans="2:19" s="53" customFormat="1" ht="11.7" customHeight="1" x14ac:dyDescent="0.3">
      <c r="B19" s="67"/>
      <c r="C19" s="107">
        <v>0.24</v>
      </c>
      <c r="D19" s="132">
        <v>170050</v>
      </c>
      <c r="E19" s="116"/>
      <c r="F19" s="115"/>
      <c r="G19" s="115"/>
      <c r="H19" s="67"/>
      <c r="I19" s="125">
        <v>0.06</v>
      </c>
      <c r="J19" s="166">
        <v>48434</v>
      </c>
      <c r="K19" s="116"/>
      <c r="L19" s="115"/>
      <c r="M19" s="115"/>
      <c r="N19" s="67"/>
      <c r="O19" s="67"/>
      <c r="P19" s="67"/>
      <c r="Q19" s="67"/>
      <c r="R19" s="67"/>
      <c r="S19" s="67"/>
    </row>
    <row r="20" spans="2:19" s="53" customFormat="1" ht="11.7" customHeight="1" x14ac:dyDescent="0.3">
      <c r="B20" s="67"/>
      <c r="C20" s="105">
        <v>0.32</v>
      </c>
      <c r="D20" s="131">
        <v>215950</v>
      </c>
      <c r="E20" s="116"/>
      <c r="F20" s="115"/>
      <c r="G20" s="115"/>
      <c r="H20" s="67"/>
      <c r="I20" s="126">
        <v>0.08</v>
      </c>
      <c r="J20" s="165">
        <v>61213</v>
      </c>
      <c r="K20" s="116"/>
      <c r="L20" s="115"/>
      <c r="M20" s="115"/>
      <c r="N20" s="67"/>
      <c r="O20" s="67"/>
      <c r="P20" s="67"/>
      <c r="Q20" s="67"/>
      <c r="R20" s="67"/>
      <c r="S20" s="67"/>
    </row>
    <row r="21" spans="2:19" s="53" customFormat="1" ht="11.7" customHeight="1" x14ac:dyDescent="0.3">
      <c r="B21" s="67"/>
      <c r="C21" s="107">
        <v>0.35</v>
      </c>
      <c r="D21" s="132">
        <v>539900</v>
      </c>
      <c r="E21" s="116"/>
      <c r="F21" s="115"/>
      <c r="G21" s="115"/>
      <c r="H21" s="67"/>
      <c r="I21" s="125">
        <v>9.2999999999999999E-2</v>
      </c>
      <c r="J21" s="166">
        <v>312685</v>
      </c>
      <c r="K21" s="116"/>
      <c r="L21" s="115"/>
      <c r="M21" s="115"/>
      <c r="N21" s="67"/>
      <c r="O21" s="67"/>
      <c r="P21" s="67"/>
      <c r="Q21" s="67"/>
      <c r="R21" s="67"/>
      <c r="S21" s="67"/>
    </row>
    <row r="22" spans="2:19" s="53" customFormat="1" ht="11.7" customHeight="1" x14ac:dyDescent="0.3">
      <c r="B22" s="67"/>
      <c r="C22" s="105">
        <v>0.37</v>
      </c>
      <c r="D22" s="106" t="s">
        <v>96</v>
      </c>
      <c r="E22" s="116"/>
      <c r="F22" s="115"/>
      <c r="G22" s="115"/>
      <c r="H22" s="67"/>
      <c r="I22" s="126">
        <v>0.10299999999999999</v>
      </c>
      <c r="J22" s="165">
        <v>375220</v>
      </c>
      <c r="K22" s="116"/>
      <c r="L22" s="115"/>
      <c r="M22" s="115"/>
      <c r="N22" s="67"/>
      <c r="O22" s="67"/>
      <c r="P22" s="67"/>
      <c r="Q22" s="67"/>
      <c r="R22" s="67"/>
      <c r="S22" s="67"/>
    </row>
    <row r="23" spans="2:19" s="53" customFormat="1" ht="11.7" customHeight="1" x14ac:dyDescent="0.3">
      <c r="B23" s="67"/>
      <c r="C23" s="105"/>
      <c r="D23" s="106"/>
      <c r="E23" s="116"/>
      <c r="F23" s="115"/>
      <c r="G23" s="115"/>
      <c r="H23" s="67"/>
      <c r="I23" s="125">
        <v>0.113</v>
      </c>
      <c r="J23" s="165">
        <v>625368</v>
      </c>
      <c r="K23" s="116"/>
      <c r="L23" s="115"/>
      <c r="M23" s="115"/>
      <c r="N23" s="67"/>
      <c r="O23" s="67"/>
      <c r="P23" s="67"/>
      <c r="Q23" s="67"/>
      <c r="R23" s="67"/>
      <c r="S23" s="67"/>
    </row>
    <row r="24" spans="2:19" s="53" customFormat="1" ht="11.7" customHeight="1" x14ac:dyDescent="0.3">
      <c r="B24" s="67"/>
      <c r="C24" s="105"/>
      <c r="D24" s="106"/>
      <c r="E24" s="116"/>
      <c r="F24" s="115"/>
      <c r="G24" s="115"/>
      <c r="H24" s="67"/>
      <c r="I24" s="125">
        <v>0.123</v>
      </c>
      <c r="J24" s="165">
        <v>1250738</v>
      </c>
      <c r="K24" s="116"/>
      <c r="L24" s="115"/>
      <c r="M24" s="115"/>
      <c r="N24" s="67"/>
      <c r="O24" s="67"/>
      <c r="P24" s="67"/>
      <c r="Q24" s="67"/>
      <c r="R24" s="67"/>
      <c r="S24" s="67"/>
    </row>
    <row r="25" spans="2:19" s="53" customFormat="1" ht="11.7" customHeight="1" x14ac:dyDescent="0.25">
      <c r="B25" s="67"/>
      <c r="C25" s="67"/>
      <c r="D25" s="66"/>
      <c r="E25" s="67"/>
      <c r="F25" s="67"/>
      <c r="G25" s="67"/>
      <c r="H25" s="67"/>
      <c r="I25" s="67"/>
      <c r="J25" s="66"/>
      <c r="K25" s="67"/>
      <c r="L25" s="67"/>
      <c r="M25" s="67"/>
      <c r="N25" s="78"/>
      <c r="O25" s="78"/>
      <c r="P25" s="78"/>
      <c r="Q25" s="78"/>
      <c r="R25" s="67"/>
      <c r="S25" s="67"/>
    </row>
    <row r="26" spans="2:19" s="53" customFormat="1" ht="11.7" customHeight="1" x14ac:dyDescent="0.25">
      <c r="B26" s="67"/>
      <c r="C26" s="108" t="s">
        <v>50</v>
      </c>
      <c r="D26" s="101" t="s">
        <v>51</v>
      </c>
      <c r="E26" s="108" t="s">
        <v>52</v>
      </c>
      <c r="F26" s="108" t="s">
        <v>53</v>
      </c>
      <c r="G26" s="108" t="s">
        <v>59</v>
      </c>
      <c r="H26" s="67"/>
      <c r="I26" s="108" t="s">
        <v>50</v>
      </c>
      <c r="J26" s="101" t="s">
        <v>51</v>
      </c>
      <c r="K26" s="108" t="s">
        <v>52</v>
      </c>
      <c r="L26" s="164" t="s">
        <v>53</v>
      </c>
      <c r="M26" s="108" t="s">
        <v>62</v>
      </c>
      <c r="N26" s="67"/>
      <c r="O26" s="67"/>
      <c r="P26" s="67"/>
      <c r="Q26" s="67"/>
      <c r="R26" s="67"/>
      <c r="S26" s="67"/>
    </row>
    <row r="27" spans="2:19" s="53" customFormat="1" ht="11.7" customHeight="1" x14ac:dyDescent="0.25">
      <c r="B27" s="67"/>
      <c r="C27" s="110">
        <v>1</v>
      </c>
      <c r="D27" s="153">
        <v>0.1</v>
      </c>
      <c r="E27" s="134">
        <v>0</v>
      </c>
      <c r="F27" s="139">
        <f>D16</f>
        <v>10275</v>
      </c>
      <c r="G27" s="129">
        <f>IF($D$12&gt;F27,((F27-E27)*D27),(($D$12-E27)*D27))</f>
        <v>1027.5</v>
      </c>
      <c r="H27" s="67"/>
      <c r="I27" s="110">
        <v>1</v>
      </c>
      <c r="J27" s="128">
        <f t="shared" ref="J27:J35" si="0">I16</f>
        <v>0.01</v>
      </c>
      <c r="K27" s="139">
        <v>0</v>
      </c>
      <c r="L27" s="162">
        <f>J16</f>
        <v>9324</v>
      </c>
      <c r="M27" s="113">
        <f>IF($J$12&gt;L27,((L27-K27)*J27),(($J$12-K27)*J27))</f>
        <v>93.24</v>
      </c>
      <c r="N27" s="66"/>
      <c r="O27" s="67"/>
      <c r="P27" s="67"/>
      <c r="Q27" s="67"/>
      <c r="R27" s="67"/>
      <c r="S27" s="67"/>
    </row>
    <row r="28" spans="2:19" s="53" customFormat="1" ht="11.7" customHeight="1" x14ac:dyDescent="0.25">
      <c r="B28" s="67"/>
      <c r="C28" s="111">
        <v>2</v>
      </c>
      <c r="D28" s="153">
        <v>0.12</v>
      </c>
      <c r="E28" s="135">
        <f>F27+1</f>
        <v>10276</v>
      </c>
      <c r="F28" s="140">
        <f t="shared" ref="F28:F32" si="1">D17</f>
        <v>41775</v>
      </c>
      <c r="G28" s="130">
        <f>IF($D$12&gt;F28,((F28-E28)*D28),(($D$12-E28)*D28))</f>
        <v>3779.8799999999997</v>
      </c>
      <c r="H28" s="67"/>
      <c r="I28" s="111">
        <v>2</v>
      </c>
      <c r="J28" s="128">
        <f t="shared" si="0"/>
        <v>0.02</v>
      </c>
      <c r="K28" s="140">
        <f>L27+1</f>
        <v>9325</v>
      </c>
      <c r="L28" s="138">
        <f t="shared" ref="L28:L34" si="2">J17</f>
        <v>22106</v>
      </c>
      <c r="M28" s="114">
        <f t="shared" ref="M28:M35" si="3">IF($J$12&gt;L28,((L28-K28)*J28),(($J$12-K28)*J28))</f>
        <v>255.62</v>
      </c>
      <c r="N28" s="67"/>
      <c r="O28" s="67"/>
      <c r="P28" s="67"/>
      <c r="Q28" s="87"/>
      <c r="R28" s="67"/>
      <c r="S28" s="67"/>
    </row>
    <row r="29" spans="2:19" s="53" customFormat="1" ht="11.7" customHeight="1" x14ac:dyDescent="0.25">
      <c r="B29" s="67"/>
      <c r="C29" s="111">
        <v>3</v>
      </c>
      <c r="D29" s="153">
        <v>0.22</v>
      </c>
      <c r="E29" s="135">
        <f t="shared" ref="E29:E33" si="4">F28+1</f>
        <v>41776</v>
      </c>
      <c r="F29" s="140">
        <f t="shared" si="1"/>
        <v>89075</v>
      </c>
      <c r="G29" s="130">
        <f t="shared" ref="G29:G33" si="5">IF($D$12&gt;F29,((F29-E29)*D29),(($D$12-E29)*D29))</f>
        <v>1160.28</v>
      </c>
      <c r="H29" s="67"/>
      <c r="I29" s="111">
        <v>3</v>
      </c>
      <c r="J29" s="128">
        <f t="shared" si="0"/>
        <v>0.04</v>
      </c>
      <c r="K29" s="140">
        <f t="shared" ref="K29:K35" si="6">L28+1</f>
        <v>22107</v>
      </c>
      <c r="L29" s="138">
        <f t="shared" si="2"/>
        <v>34891</v>
      </c>
      <c r="M29" s="114">
        <f t="shared" si="3"/>
        <v>511.36</v>
      </c>
      <c r="N29" s="67"/>
      <c r="O29" s="67"/>
      <c r="P29" s="67"/>
      <c r="Q29" s="87"/>
      <c r="R29" s="67"/>
      <c r="S29" s="67"/>
    </row>
    <row r="30" spans="2:19" s="53" customFormat="1" ht="11.7" customHeight="1" x14ac:dyDescent="0.25">
      <c r="B30" s="67"/>
      <c r="C30" s="111">
        <v>4</v>
      </c>
      <c r="D30" s="153">
        <v>0.24</v>
      </c>
      <c r="E30" s="135">
        <f t="shared" si="4"/>
        <v>89076</v>
      </c>
      <c r="F30" s="140">
        <f t="shared" si="1"/>
        <v>170050</v>
      </c>
      <c r="G30" s="130">
        <f t="shared" si="5"/>
        <v>-10086.24</v>
      </c>
      <c r="H30" s="67"/>
      <c r="I30" s="111">
        <v>4</v>
      </c>
      <c r="J30" s="128">
        <f t="shared" si="0"/>
        <v>0.06</v>
      </c>
      <c r="K30" s="140">
        <f t="shared" si="6"/>
        <v>34892</v>
      </c>
      <c r="L30" s="138">
        <f t="shared" si="2"/>
        <v>48434</v>
      </c>
      <c r="M30" s="114">
        <f t="shared" si="3"/>
        <v>812.52</v>
      </c>
      <c r="N30" s="67"/>
      <c r="O30" s="67"/>
      <c r="P30" s="67"/>
      <c r="Q30" s="87"/>
      <c r="R30" s="67"/>
      <c r="S30" s="67"/>
    </row>
    <row r="31" spans="2:19" s="53" customFormat="1" ht="11.7" customHeight="1" x14ac:dyDescent="0.25">
      <c r="B31" s="67"/>
      <c r="C31" s="111">
        <v>5</v>
      </c>
      <c r="D31" s="153">
        <v>0.32</v>
      </c>
      <c r="E31" s="135">
        <f t="shared" si="4"/>
        <v>170051</v>
      </c>
      <c r="F31" s="140">
        <f t="shared" si="1"/>
        <v>215950</v>
      </c>
      <c r="G31" s="130">
        <f t="shared" si="5"/>
        <v>-39360.32</v>
      </c>
      <c r="H31" s="67"/>
      <c r="I31" s="111">
        <v>5</v>
      </c>
      <c r="J31" s="128">
        <f t="shared" si="0"/>
        <v>0.08</v>
      </c>
      <c r="K31" s="140">
        <f t="shared" si="6"/>
        <v>48435</v>
      </c>
      <c r="L31" s="138">
        <f t="shared" si="2"/>
        <v>61213</v>
      </c>
      <c r="M31" s="114">
        <f t="shared" si="3"/>
        <v>540.96</v>
      </c>
      <c r="N31" s="67"/>
      <c r="O31" s="67"/>
      <c r="P31" s="67"/>
      <c r="Q31" s="87"/>
      <c r="R31" s="67"/>
      <c r="S31" s="67"/>
    </row>
    <row r="32" spans="2:19" s="53" customFormat="1" ht="11.7" customHeight="1" x14ac:dyDescent="0.25">
      <c r="B32" s="67"/>
      <c r="C32" s="111">
        <v>6</v>
      </c>
      <c r="D32" s="153">
        <v>0.35</v>
      </c>
      <c r="E32" s="135">
        <f t="shared" si="4"/>
        <v>215951</v>
      </c>
      <c r="F32" s="140">
        <f t="shared" si="1"/>
        <v>539900</v>
      </c>
      <c r="G32" s="130">
        <f t="shared" si="5"/>
        <v>-59115.35</v>
      </c>
      <c r="H32" s="67"/>
      <c r="I32" s="111">
        <v>6</v>
      </c>
      <c r="J32" s="128">
        <f t="shared" si="0"/>
        <v>9.2999999999999999E-2</v>
      </c>
      <c r="K32" s="140">
        <f t="shared" si="6"/>
        <v>61214</v>
      </c>
      <c r="L32" s="138">
        <f t="shared" si="2"/>
        <v>312685</v>
      </c>
      <c r="M32" s="114">
        <f t="shared" si="3"/>
        <v>-559.58100000000002</v>
      </c>
      <c r="N32" s="67"/>
      <c r="O32" s="67"/>
      <c r="P32" s="67"/>
      <c r="Q32" s="87"/>
      <c r="R32" s="67"/>
      <c r="S32" s="67"/>
    </row>
    <row r="33" spans="2:21" s="53" customFormat="1" ht="11.7" customHeight="1" x14ac:dyDescent="0.25">
      <c r="B33" s="67"/>
      <c r="C33" s="112">
        <v>7</v>
      </c>
      <c r="D33" s="154">
        <v>0.37</v>
      </c>
      <c r="E33" s="136">
        <f t="shared" si="4"/>
        <v>539901</v>
      </c>
      <c r="F33" s="137">
        <v>1000000</v>
      </c>
      <c r="G33" s="142">
        <f t="shared" si="5"/>
        <v>-182354.87</v>
      </c>
      <c r="H33" s="67"/>
      <c r="I33" s="111">
        <v>7</v>
      </c>
      <c r="J33" s="128">
        <f t="shared" si="0"/>
        <v>0.10299999999999999</v>
      </c>
      <c r="K33" s="140">
        <f t="shared" si="6"/>
        <v>312686</v>
      </c>
      <c r="L33" s="138">
        <f t="shared" si="2"/>
        <v>375220</v>
      </c>
      <c r="M33" s="114">
        <f t="shared" si="3"/>
        <v>-26521.366999999998</v>
      </c>
      <c r="N33" s="67"/>
      <c r="O33" s="67"/>
      <c r="P33" s="67"/>
      <c r="Q33" s="87"/>
      <c r="R33" s="67"/>
      <c r="S33" s="67"/>
    </row>
    <row r="34" spans="2:21" s="53" customFormat="1" ht="11.7" customHeight="1" x14ac:dyDescent="0.25">
      <c r="B34" s="67"/>
      <c r="C34" s="150" t="s">
        <v>45</v>
      </c>
      <c r="D34" s="109"/>
      <c r="E34" s="109"/>
      <c r="F34" s="109"/>
      <c r="G34" s="151">
        <f>SUMIF(G27:G33,"&gt;0")</f>
        <v>5967.6599999999989</v>
      </c>
      <c r="H34" s="67"/>
      <c r="I34" s="141">
        <v>8</v>
      </c>
      <c r="J34" s="128">
        <f t="shared" si="0"/>
        <v>0.113</v>
      </c>
      <c r="K34" s="140">
        <f t="shared" si="6"/>
        <v>375221</v>
      </c>
      <c r="L34" s="138">
        <f t="shared" si="2"/>
        <v>625368</v>
      </c>
      <c r="M34" s="114">
        <f t="shared" si="3"/>
        <v>-36162.712</v>
      </c>
      <c r="N34" s="67"/>
      <c r="O34" s="67"/>
      <c r="P34" s="67"/>
      <c r="Q34" s="95"/>
      <c r="R34" s="67"/>
      <c r="S34" s="67"/>
    </row>
    <row r="35" spans="2:21" s="53" customFormat="1" ht="11.7" customHeight="1" x14ac:dyDescent="0.3">
      <c r="B35" s="67"/>
      <c r="C35" s="102"/>
      <c r="D35" s="115"/>
      <c r="E35" s="115"/>
      <c r="F35" s="115"/>
      <c r="G35" s="118"/>
      <c r="H35" s="67"/>
      <c r="I35" s="127">
        <v>9</v>
      </c>
      <c r="J35" s="152">
        <f t="shared" si="0"/>
        <v>0.123</v>
      </c>
      <c r="K35" s="137">
        <f t="shared" si="6"/>
        <v>625369</v>
      </c>
      <c r="L35" s="163">
        <f>J24</f>
        <v>1250738</v>
      </c>
      <c r="M35" s="133">
        <f t="shared" si="3"/>
        <v>-70131.156000000003</v>
      </c>
      <c r="N35" s="67"/>
      <c r="O35" s="67"/>
      <c r="P35" s="67"/>
      <c r="Q35" s="95"/>
      <c r="R35" s="67"/>
      <c r="S35" s="67"/>
    </row>
    <row r="36" spans="2:21" s="53" customFormat="1" ht="11.7" customHeight="1" x14ac:dyDescent="0.3">
      <c r="B36" s="67"/>
      <c r="C36" s="145" t="s">
        <v>57</v>
      </c>
      <c r="D36" s="155">
        <f>E36/D9</f>
        <v>9.946099999999998E-2</v>
      </c>
      <c r="E36" s="156">
        <f>G34</f>
        <v>5967.6599999999989</v>
      </c>
      <c r="F36" s="97"/>
      <c r="G36" s="67"/>
      <c r="H36" s="67"/>
      <c r="I36" s="150" t="s">
        <v>45</v>
      </c>
      <c r="J36" s="109"/>
      <c r="K36" s="109"/>
      <c r="L36" s="109"/>
      <c r="M36" s="188">
        <f>SUMIF(M27:M33,"&gt;0")</f>
        <v>2213.6999999999998</v>
      </c>
      <c r="N36" s="67"/>
      <c r="O36" s="67"/>
      <c r="P36" s="67"/>
      <c r="Q36" s="95"/>
      <c r="R36" s="67"/>
      <c r="S36" s="67"/>
    </row>
    <row r="37" spans="2:21" s="53" customFormat="1" ht="11.7" customHeight="1" x14ac:dyDescent="0.3">
      <c r="B37" s="67"/>
      <c r="C37" s="145" t="s">
        <v>58</v>
      </c>
      <c r="D37" s="157">
        <f>0.062+0.0145</f>
        <v>7.6499999999999999E-2</v>
      </c>
      <c r="E37" s="158">
        <f>$D9*D37</f>
        <v>4590</v>
      </c>
      <c r="F37" s="115"/>
      <c r="G37" s="115"/>
      <c r="H37" s="67"/>
      <c r="I37" s="102"/>
      <c r="J37" s="149"/>
      <c r="K37" s="149"/>
      <c r="L37" s="149"/>
      <c r="M37" s="118"/>
      <c r="N37" s="67"/>
      <c r="O37" s="67"/>
      <c r="P37" s="67"/>
      <c r="Q37" s="95"/>
      <c r="R37" s="67"/>
      <c r="S37" s="67"/>
    </row>
    <row r="38" spans="2:21" s="53" customFormat="1" ht="11.7" customHeight="1" x14ac:dyDescent="0.3">
      <c r="B38" s="67"/>
      <c r="C38" s="145" t="s">
        <v>64</v>
      </c>
      <c r="D38" s="159">
        <f>E38/D9</f>
        <v>3.6894999999999997E-2</v>
      </c>
      <c r="E38" s="156">
        <f>M36</f>
        <v>2213.6999999999998</v>
      </c>
      <c r="F38" s="97"/>
      <c r="G38" s="67"/>
      <c r="H38" s="67"/>
      <c r="I38" s="103" t="s">
        <v>63</v>
      </c>
      <c r="J38" s="104">
        <f>M36/$J$12</f>
        <v>4.0105440513071362E-2</v>
      </c>
      <c r="K38" s="67"/>
      <c r="L38" s="97"/>
      <c r="M38" s="67"/>
      <c r="N38" s="67"/>
      <c r="O38" s="67"/>
      <c r="P38" s="67"/>
      <c r="Q38" s="95"/>
      <c r="R38" s="67"/>
      <c r="S38" s="67"/>
    </row>
    <row r="39" spans="2:21" s="53" customFormat="1" ht="11.7" customHeight="1" x14ac:dyDescent="0.3">
      <c r="B39" s="67"/>
      <c r="C39" s="146"/>
      <c r="D39" s="143"/>
      <c r="E39" s="144"/>
      <c r="F39" s="97"/>
      <c r="G39" s="67"/>
      <c r="H39" s="67"/>
      <c r="I39" s="146"/>
      <c r="J39" s="147"/>
      <c r="K39" s="67"/>
      <c r="L39" s="97"/>
      <c r="M39" s="67"/>
      <c r="N39" s="67"/>
      <c r="O39" s="67"/>
      <c r="P39" s="67"/>
      <c r="Q39" s="95"/>
      <c r="R39" s="67"/>
      <c r="S39" s="67"/>
    </row>
    <row r="40" spans="2:21" s="53" customFormat="1" ht="11.7" customHeight="1" x14ac:dyDescent="0.3">
      <c r="B40" s="67"/>
      <c r="C40" s="148" t="s">
        <v>65</v>
      </c>
      <c r="D40" s="160">
        <f>E40/D9</f>
        <v>0.21285600000000002</v>
      </c>
      <c r="E40" s="161">
        <f>SUM(E36:E38)</f>
        <v>12771.36</v>
      </c>
      <c r="F40" s="78"/>
      <c r="G40" s="67"/>
      <c r="H40" s="63"/>
      <c r="I40" s="67"/>
      <c r="J40" s="67"/>
      <c r="K40" s="67"/>
      <c r="L40" s="95"/>
      <c r="M40" s="67"/>
      <c r="N40" s="67"/>
      <c r="O40" s="67"/>
      <c r="P40" s="67"/>
      <c r="Q40" s="67"/>
      <c r="R40" s="67"/>
      <c r="S40" s="67"/>
    </row>
    <row r="41" spans="2:21" s="53" customFormat="1" ht="11.7" customHeight="1" x14ac:dyDescent="0.25">
      <c r="B41" s="67"/>
      <c r="C41" s="67"/>
      <c r="D41" s="66"/>
      <c r="E41" s="67"/>
      <c r="F41" s="78"/>
      <c r="G41" s="67"/>
      <c r="H41" s="67"/>
      <c r="I41" s="67"/>
      <c r="J41" s="67"/>
      <c r="K41" s="67"/>
      <c r="L41" s="95"/>
      <c r="M41" s="67"/>
      <c r="N41" s="67"/>
      <c r="O41" s="67"/>
      <c r="P41" s="67"/>
      <c r="Q41" s="67"/>
      <c r="R41" s="67"/>
      <c r="S41" s="99"/>
      <c r="T41" s="70"/>
      <c r="U41" s="70"/>
    </row>
    <row r="42" spans="2:21" s="53" customFormat="1" ht="11.7" customHeight="1" x14ac:dyDescent="0.25">
      <c r="B42" s="67"/>
      <c r="C42" s="167" t="s">
        <v>66</v>
      </c>
      <c r="D42" s="66"/>
      <c r="E42" s="67"/>
      <c r="F42" s="9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</row>
    <row r="43" spans="2:21" s="53" customFormat="1" ht="11.7" customHeight="1" x14ac:dyDescent="0.25">
      <c r="B43" s="67"/>
      <c r="C43" s="67"/>
      <c r="E43" s="67"/>
      <c r="F43" s="9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</row>
    <row r="44" spans="2:21" s="53" customFormat="1" ht="11.7" customHeight="1" x14ac:dyDescent="0.25">
      <c r="B44" s="67"/>
      <c r="C44" s="67"/>
      <c r="D44" s="67"/>
      <c r="E44" s="67"/>
      <c r="F44" s="9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</row>
    <row r="45" spans="2:21" s="53" customFormat="1" ht="11.7" customHeight="1" x14ac:dyDescent="0.25"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U45" s="70"/>
    </row>
    <row r="46" spans="2:21" s="53" customFormat="1" ht="11.7" customHeight="1" x14ac:dyDescent="0.25"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</row>
    <row r="47" spans="2:21" s="53" customFormat="1" ht="11.7" customHeight="1" x14ac:dyDescent="0.25"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</row>
    <row r="48" spans="2:21" s="53" customFormat="1" ht="11.7" customHeight="1" x14ac:dyDescent="0.25"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75"/>
      <c r="N48" s="75"/>
      <c r="O48" s="67"/>
      <c r="P48" s="67"/>
      <c r="Q48" s="67"/>
      <c r="R48" s="67"/>
      <c r="S48" s="67"/>
      <c r="T48" s="67"/>
    </row>
    <row r="49" spans="2:20" s="53" customFormat="1" ht="11.7" customHeight="1" x14ac:dyDescent="0.25"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75"/>
      <c r="N49" s="75"/>
      <c r="O49" s="67"/>
      <c r="P49" s="67"/>
      <c r="Q49" s="67"/>
      <c r="R49" s="67"/>
      <c r="S49" s="67"/>
      <c r="T49" s="67"/>
    </row>
    <row r="50" spans="2:20" s="53" customFormat="1" ht="11.7" customHeight="1" x14ac:dyDescent="0.25">
      <c r="B50" s="67"/>
      <c r="C50" s="67"/>
      <c r="D50" s="67"/>
      <c r="E50" s="67"/>
      <c r="F50" s="67"/>
      <c r="G50" s="67"/>
      <c r="H50" s="123"/>
      <c r="I50" s="123"/>
      <c r="J50" s="122"/>
      <c r="K50" s="67"/>
      <c r="L50" s="67"/>
      <c r="M50" s="75"/>
      <c r="N50" s="75"/>
      <c r="O50" s="67"/>
      <c r="P50" s="67"/>
      <c r="Q50" s="67"/>
      <c r="R50" s="67"/>
      <c r="S50" s="67"/>
      <c r="T50" s="67"/>
    </row>
    <row r="51" spans="2:20" s="53" customFormat="1" ht="11.7" customHeight="1" x14ac:dyDescent="0.55000000000000004">
      <c r="B51" s="67"/>
      <c r="C51" s="67"/>
      <c r="D51" s="67"/>
      <c r="E51" s="67"/>
      <c r="F51" s="67"/>
      <c r="G51" s="67"/>
      <c r="H51" s="124"/>
      <c r="I51" s="124"/>
      <c r="J51" s="123"/>
      <c r="K51" s="76"/>
      <c r="L51" s="76"/>
      <c r="M51" s="76"/>
      <c r="N51" s="76"/>
      <c r="O51" s="76"/>
      <c r="P51" s="76"/>
      <c r="Q51" s="76"/>
      <c r="R51" s="76"/>
      <c r="S51" s="77"/>
      <c r="T51" s="76"/>
    </row>
    <row r="52" spans="2:20" s="53" customFormat="1" ht="11.7" customHeight="1" x14ac:dyDescent="0.25">
      <c r="B52" s="67"/>
      <c r="C52" s="67"/>
      <c r="D52" s="67"/>
      <c r="E52" s="67"/>
      <c r="F52" s="67"/>
      <c r="G52" s="67"/>
      <c r="H52" s="124"/>
      <c r="I52" s="124"/>
      <c r="J52" s="123"/>
      <c r="K52" s="67"/>
      <c r="L52" s="67"/>
      <c r="M52" s="67"/>
      <c r="N52" s="67"/>
      <c r="O52" s="67"/>
      <c r="P52" s="67"/>
      <c r="Q52" s="67"/>
      <c r="R52" s="67"/>
      <c r="S52" s="67"/>
      <c r="T52" s="67"/>
    </row>
    <row r="53" spans="2:20" s="53" customFormat="1" ht="11.7" customHeight="1" x14ac:dyDescent="0.25">
      <c r="B53" s="67"/>
      <c r="C53" s="67"/>
      <c r="D53" s="67"/>
      <c r="E53" s="67"/>
      <c r="F53" s="67"/>
      <c r="G53" s="67"/>
      <c r="H53" s="124"/>
      <c r="I53" s="124"/>
      <c r="J53" s="123"/>
      <c r="K53" s="55"/>
      <c r="L53" s="55"/>
      <c r="M53" s="55"/>
      <c r="N53" s="55"/>
      <c r="O53" s="55"/>
      <c r="P53" s="55"/>
      <c r="Q53" s="55"/>
      <c r="R53" s="55"/>
      <c r="S53" s="55"/>
      <c r="T53" s="55"/>
    </row>
    <row r="54" spans="2:20" s="53" customFormat="1" ht="11.7" customHeight="1" x14ac:dyDescent="0.25">
      <c r="B54" s="67"/>
      <c r="C54" s="67"/>
      <c r="D54" s="67"/>
      <c r="E54" s="67"/>
      <c r="F54" s="67"/>
      <c r="G54" s="67"/>
      <c r="H54" s="124"/>
      <c r="I54" s="124"/>
      <c r="J54" s="123"/>
      <c r="K54" s="55"/>
      <c r="L54" s="55"/>
      <c r="M54" s="55"/>
      <c r="N54" s="55"/>
      <c r="O54" s="55"/>
      <c r="P54" s="55"/>
      <c r="Q54" s="55"/>
      <c r="R54" s="55"/>
      <c r="S54" s="55"/>
      <c r="T54" s="55"/>
    </row>
    <row r="55" spans="2:20" s="53" customFormat="1" ht="11.7" customHeight="1" x14ac:dyDescent="0.25">
      <c r="B55" s="67"/>
      <c r="C55" s="67"/>
      <c r="D55" s="67"/>
      <c r="E55" s="67"/>
      <c r="F55" s="67"/>
      <c r="G55" s="67"/>
      <c r="H55" s="124"/>
      <c r="I55" s="124"/>
      <c r="J55" s="123"/>
      <c r="K55" s="55"/>
      <c r="L55" s="55"/>
      <c r="M55" s="55"/>
      <c r="N55" s="55"/>
      <c r="O55" s="55"/>
      <c r="P55" s="55"/>
      <c r="Q55" s="55"/>
      <c r="R55" s="55"/>
      <c r="S55" s="55"/>
      <c r="T55" s="55"/>
    </row>
    <row r="56" spans="2:20" s="71" customFormat="1" ht="11.7" customHeight="1" x14ac:dyDescent="0.25">
      <c r="B56" s="73"/>
      <c r="C56" s="73"/>
      <c r="D56" s="73"/>
      <c r="E56" s="73"/>
      <c r="F56" s="73"/>
      <c r="G56" s="73"/>
      <c r="H56" s="124"/>
      <c r="I56" s="124"/>
      <c r="J56" s="123"/>
      <c r="K56" s="56"/>
      <c r="L56" s="56"/>
      <c r="M56" s="56"/>
      <c r="N56" s="56"/>
      <c r="O56" s="56"/>
      <c r="P56" s="56"/>
      <c r="Q56" s="56"/>
      <c r="R56" s="56"/>
      <c r="S56" s="56"/>
      <c r="T56" s="56"/>
    </row>
    <row r="57" spans="2:20" s="53" customFormat="1" ht="11.7" customHeight="1" x14ac:dyDescent="0.25">
      <c r="B57" s="67"/>
      <c r="C57" s="67"/>
      <c r="D57" s="67"/>
      <c r="E57" s="67"/>
      <c r="F57" s="67"/>
      <c r="G57" s="67"/>
      <c r="H57" s="124"/>
      <c r="I57" s="124"/>
      <c r="J57" s="123"/>
      <c r="K57" s="55"/>
      <c r="L57" s="55"/>
      <c r="M57" s="55"/>
      <c r="N57" s="55"/>
      <c r="O57" s="55"/>
      <c r="P57" s="55"/>
      <c r="Q57" s="55"/>
      <c r="R57" s="55"/>
      <c r="S57" s="55"/>
      <c r="T57" s="55"/>
    </row>
    <row r="58" spans="2:20" s="53" customFormat="1" ht="11.7" customHeight="1" x14ac:dyDescent="0.25">
      <c r="B58" s="67"/>
      <c r="C58" s="67"/>
      <c r="D58" s="67"/>
      <c r="E58" s="67"/>
      <c r="F58" s="67"/>
      <c r="G58" s="67"/>
      <c r="H58" s="124"/>
      <c r="I58" s="123"/>
      <c r="J58" s="123"/>
      <c r="K58" s="55"/>
      <c r="L58" s="55"/>
      <c r="M58" s="55"/>
      <c r="N58" s="55"/>
      <c r="O58" s="55"/>
      <c r="P58" s="55"/>
      <c r="Q58" s="55"/>
      <c r="R58" s="55"/>
      <c r="S58" s="55"/>
      <c r="T58" s="55"/>
    </row>
    <row r="59" spans="2:20" s="53" customFormat="1" ht="11.7" customHeight="1" x14ac:dyDescent="0.25">
      <c r="B59" s="67"/>
      <c r="C59" s="67"/>
      <c r="D59" s="67"/>
      <c r="E59" s="67"/>
      <c r="F59" s="67"/>
      <c r="G59" s="67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</row>
    <row r="60" spans="2:20" s="53" customFormat="1" ht="11.7" customHeight="1" x14ac:dyDescent="0.25">
      <c r="B60" s="67"/>
      <c r="C60" s="66"/>
      <c r="D60" s="67"/>
      <c r="E60" s="67"/>
      <c r="F60" s="67"/>
      <c r="G60" s="6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</row>
    <row r="61" spans="2:20" s="53" customFormat="1" ht="11.7" customHeight="1" x14ac:dyDescent="0.25">
      <c r="B61" s="67"/>
      <c r="C61" s="67"/>
      <c r="D61" s="67"/>
      <c r="E61" s="67"/>
      <c r="F61" s="67"/>
      <c r="G61" s="67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</row>
    <row r="62" spans="2:20" s="53" customFormat="1" ht="11.7" customHeight="1" x14ac:dyDescent="0.25">
      <c r="B62" s="67"/>
      <c r="C62" s="67"/>
      <c r="D62" s="67"/>
      <c r="E62" s="67"/>
      <c r="F62" s="67"/>
      <c r="G62" s="67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</row>
    <row r="63" spans="2:20" s="53" customFormat="1" ht="11.7" customHeight="1" x14ac:dyDescent="0.25">
      <c r="B63" s="67"/>
      <c r="C63" s="67"/>
      <c r="D63" s="67"/>
      <c r="E63" s="67"/>
      <c r="F63" s="67"/>
      <c r="G63" s="67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</row>
    <row r="64" spans="2:20" s="53" customFormat="1" ht="11.7" customHeight="1" x14ac:dyDescent="0.25">
      <c r="B64" s="67"/>
      <c r="C64" s="66"/>
      <c r="D64" s="67"/>
      <c r="E64" s="67"/>
      <c r="F64" s="67"/>
      <c r="G64" s="67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</row>
    <row r="65" spans="2:20" s="53" customFormat="1" ht="11.7" customHeight="1" x14ac:dyDescent="0.25">
      <c r="B65" s="67"/>
      <c r="C65" s="67"/>
      <c r="D65" s="67"/>
      <c r="E65" s="67"/>
      <c r="F65" s="67"/>
      <c r="G65" s="67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</row>
    <row r="66" spans="2:20" s="53" customFormat="1" ht="11.7" customHeight="1" x14ac:dyDescent="0.25">
      <c r="B66" s="67"/>
      <c r="C66" s="67"/>
      <c r="D66" s="67"/>
      <c r="E66" s="67"/>
      <c r="F66" s="67"/>
      <c r="G66" s="67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</row>
    <row r="67" spans="2:20" s="53" customFormat="1" ht="11.7" customHeight="1" x14ac:dyDescent="0.25">
      <c r="B67" s="67"/>
      <c r="C67" s="67"/>
      <c r="D67" s="67"/>
      <c r="E67" s="67"/>
      <c r="F67" s="67"/>
      <c r="G67" s="67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</row>
    <row r="68" spans="2:20" s="53" customFormat="1" ht="11.7" customHeight="1" x14ac:dyDescent="0.25">
      <c r="B68" s="67"/>
      <c r="C68" s="67"/>
      <c r="D68" s="67"/>
      <c r="E68" s="67"/>
      <c r="F68" s="67"/>
      <c r="G68" s="67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</row>
    <row r="69" spans="2:20" s="53" customFormat="1" ht="11.7" customHeight="1" x14ac:dyDescent="0.25">
      <c r="B69" s="67"/>
      <c r="C69" s="67"/>
      <c r="D69" s="67"/>
      <c r="E69" s="67"/>
      <c r="F69" s="67"/>
      <c r="G69" s="67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</row>
    <row r="70" spans="2:20" s="53" customFormat="1" ht="11.7" customHeight="1" x14ac:dyDescent="0.25">
      <c r="B70" s="67"/>
      <c r="C70" s="67"/>
      <c r="D70" s="67"/>
      <c r="E70" s="67"/>
      <c r="F70" s="67"/>
      <c r="G70" s="67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</row>
    <row r="71" spans="2:20" s="53" customFormat="1" ht="11.7" customHeight="1" x14ac:dyDescent="0.25">
      <c r="B71" s="67"/>
      <c r="C71" s="67"/>
      <c r="D71" s="67"/>
      <c r="E71" s="67"/>
      <c r="F71" s="67"/>
      <c r="G71" s="67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</row>
    <row r="72" spans="2:20" s="53" customFormat="1" ht="11.7" customHeight="1" x14ac:dyDescent="0.25">
      <c r="B72" s="67"/>
      <c r="C72" s="67"/>
      <c r="D72" s="67"/>
      <c r="E72" s="67"/>
      <c r="F72" s="67"/>
      <c r="G72" s="67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</row>
    <row r="73" spans="2:20" s="53" customFormat="1" ht="11.7" customHeight="1" x14ac:dyDescent="0.25">
      <c r="B73" s="67"/>
      <c r="C73" s="67"/>
      <c r="D73" s="67"/>
      <c r="E73" s="67"/>
      <c r="F73" s="67"/>
      <c r="G73" s="67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</row>
    <row r="74" spans="2:20" s="53" customFormat="1" ht="11.7" customHeight="1" x14ac:dyDescent="0.25">
      <c r="B74" s="67"/>
      <c r="C74" s="67"/>
      <c r="D74" s="67"/>
      <c r="E74" s="67"/>
      <c r="F74" s="67"/>
      <c r="G74" s="67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</row>
    <row r="75" spans="2:20" s="53" customFormat="1" ht="11.7" customHeight="1" x14ac:dyDescent="0.25">
      <c r="B75" s="67"/>
      <c r="C75" s="67"/>
      <c r="D75" s="67"/>
      <c r="E75" s="67"/>
      <c r="F75" s="67"/>
      <c r="G75" s="67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</row>
    <row r="76" spans="2:20" s="53" customFormat="1" ht="11.7" customHeight="1" x14ac:dyDescent="0.25">
      <c r="B76" s="67"/>
      <c r="C76" s="66"/>
      <c r="D76" s="67"/>
      <c r="E76" s="67"/>
      <c r="F76" s="67"/>
      <c r="G76" s="6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</row>
    <row r="77" spans="2:20" s="53" customFormat="1" ht="11.7" customHeight="1" x14ac:dyDescent="0.25">
      <c r="B77" s="67"/>
      <c r="C77" s="66"/>
      <c r="D77" s="67"/>
      <c r="E77" s="67"/>
      <c r="F77" s="67"/>
      <c r="G77" s="67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55"/>
      <c r="T77" s="55"/>
    </row>
    <row r="78" spans="2:20" s="53" customFormat="1" ht="11.7" customHeight="1" x14ac:dyDescent="0.25">
      <c r="B78" s="67"/>
      <c r="C78" s="66"/>
      <c r="D78" s="67"/>
      <c r="E78" s="67"/>
      <c r="F78" s="67"/>
      <c r="G78" s="67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55"/>
      <c r="T78" s="55"/>
    </row>
    <row r="79" spans="2:20" s="53" customFormat="1" ht="11.7" customHeight="1" x14ac:dyDescent="0.25">
      <c r="B79" s="67"/>
      <c r="C79" s="66"/>
      <c r="D79" s="67"/>
      <c r="E79" s="67"/>
      <c r="F79" s="67"/>
      <c r="G79" s="67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55"/>
      <c r="T79" s="55"/>
    </row>
    <row r="80" spans="2:20" s="53" customFormat="1" ht="11.7" customHeight="1" x14ac:dyDescent="0.25">
      <c r="B80" s="67"/>
      <c r="C80" s="66"/>
      <c r="D80" s="67"/>
      <c r="E80" s="67"/>
      <c r="F80" s="67"/>
      <c r="G80" s="67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55"/>
      <c r="T80" s="55"/>
    </row>
    <row r="81" spans="2:21" s="53" customFormat="1" ht="11.7" customHeight="1" x14ac:dyDescent="0.25">
      <c r="B81" s="67"/>
      <c r="C81" s="66"/>
      <c r="D81" s="67"/>
      <c r="E81" s="67"/>
      <c r="F81" s="67"/>
      <c r="G81" s="67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55"/>
      <c r="T81" s="55"/>
    </row>
    <row r="82" spans="2:21" s="53" customFormat="1" ht="11.7" customHeight="1" x14ac:dyDescent="0.25">
      <c r="B82" s="67"/>
      <c r="C82" s="67"/>
      <c r="D82" s="67"/>
      <c r="E82" s="67"/>
      <c r="F82" s="67"/>
      <c r="G82" s="67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</row>
    <row r="83" spans="2:21" s="53" customFormat="1" ht="11.7" customHeight="1" x14ac:dyDescent="0.25">
      <c r="B83" s="67"/>
      <c r="C83" s="67"/>
      <c r="D83" s="67"/>
      <c r="E83" s="67"/>
      <c r="F83" s="67"/>
      <c r="G83" s="67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</row>
    <row r="84" spans="2:21" s="53" customFormat="1" ht="11.7" customHeight="1" x14ac:dyDescent="0.25">
      <c r="B84" s="67"/>
      <c r="C84" s="67"/>
      <c r="D84" s="67"/>
      <c r="E84" s="67"/>
      <c r="F84" s="67"/>
      <c r="G84" s="67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</row>
    <row r="85" spans="2:21" s="53" customFormat="1" ht="11.7" customHeight="1" x14ac:dyDescent="0.25">
      <c r="B85" s="67"/>
      <c r="C85" s="67"/>
      <c r="D85" s="67"/>
      <c r="E85" s="67"/>
      <c r="F85" s="67"/>
      <c r="G85" s="67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</row>
    <row r="86" spans="2:21" s="53" customFormat="1" ht="11.7" customHeight="1" x14ac:dyDescent="0.25">
      <c r="B86" s="67"/>
      <c r="C86" s="67"/>
      <c r="D86" s="67"/>
      <c r="E86" s="67"/>
      <c r="F86" s="67"/>
      <c r="G86" s="67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</row>
    <row r="87" spans="2:21" s="53" customFormat="1" ht="11.7" customHeight="1" x14ac:dyDescent="0.25">
      <c r="B87" s="67"/>
      <c r="C87" s="67"/>
      <c r="D87" s="67"/>
      <c r="E87" s="67"/>
      <c r="F87" s="67"/>
      <c r="G87" s="67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</row>
    <row r="88" spans="2:21" s="53" customFormat="1" ht="11.7" customHeight="1" x14ac:dyDescent="0.25">
      <c r="B88" s="67"/>
      <c r="C88" s="67"/>
      <c r="D88" s="67"/>
      <c r="E88" s="67"/>
      <c r="F88" s="67"/>
      <c r="G88" s="67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</row>
    <row r="89" spans="2:21" s="53" customFormat="1" ht="11.7" customHeight="1" x14ac:dyDescent="0.25">
      <c r="B89" s="67"/>
      <c r="C89" s="67"/>
      <c r="D89" s="67"/>
      <c r="E89" s="67"/>
      <c r="F89" s="67"/>
      <c r="G89" s="67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</row>
    <row r="90" spans="2:21" s="53" customFormat="1" ht="11.7" customHeight="1" x14ac:dyDescent="0.25">
      <c r="B90" s="67"/>
      <c r="C90" s="67"/>
      <c r="D90" s="66"/>
      <c r="E90" s="66"/>
      <c r="F90" s="66"/>
      <c r="G90" s="66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</row>
    <row r="91" spans="2:21" s="53" customFormat="1" ht="11.7" customHeight="1" x14ac:dyDescent="0.25">
      <c r="B91" s="67"/>
      <c r="C91" s="67"/>
      <c r="D91" s="73"/>
      <c r="E91" s="66"/>
      <c r="F91" s="66"/>
      <c r="G91" s="66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</row>
    <row r="92" spans="2:21" s="53" customFormat="1" ht="11.7" customHeight="1" x14ac:dyDescent="0.25">
      <c r="B92" s="67"/>
      <c r="C92" s="67"/>
      <c r="D92" s="73"/>
      <c r="E92" s="67"/>
      <c r="F92" s="67"/>
      <c r="G92" s="67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</row>
    <row r="93" spans="2:21" s="53" customFormat="1" ht="11.7" customHeight="1" x14ac:dyDescent="0.25">
      <c r="B93" s="67"/>
      <c r="C93" s="67"/>
      <c r="D93" s="67"/>
      <c r="E93" s="67"/>
      <c r="F93" s="67"/>
      <c r="G93" s="67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</row>
    <row r="94" spans="2:21" s="53" customFormat="1" ht="11.7" customHeight="1" x14ac:dyDescent="0.25">
      <c r="B94" s="67"/>
      <c r="C94" s="66"/>
      <c r="D94" s="67"/>
      <c r="E94" s="67"/>
      <c r="F94" s="67"/>
      <c r="G94" s="67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70"/>
    </row>
    <row r="95" spans="2:21" s="53" customFormat="1" ht="11.7" customHeight="1" x14ac:dyDescent="0.25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</row>
    <row r="96" spans="2:21" s="53" customFormat="1" ht="11.7" customHeight="1" x14ac:dyDescent="0.25">
      <c r="C96" s="7"/>
      <c r="N96" s="67"/>
      <c r="O96" s="67"/>
      <c r="P96" s="67"/>
      <c r="Q96" s="67"/>
      <c r="R96" s="67"/>
    </row>
    <row r="97" spans="3:18" s="196" customFormat="1" ht="11.7" customHeight="1" x14ac:dyDescent="0.25">
      <c r="N97" s="197"/>
      <c r="O97" s="197"/>
      <c r="P97" s="197"/>
      <c r="Q97" s="197"/>
      <c r="R97" s="197"/>
    </row>
    <row r="98" spans="3:18" s="196" customFormat="1" x14ac:dyDescent="0.25">
      <c r="N98" s="197"/>
      <c r="O98" s="197"/>
      <c r="P98" s="197"/>
      <c r="Q98" s="197"/>
      <c r="R98" s="197"/>
    </row>
    <row r="99" spans="3:18" s="199" customFormat="1" x14ac:dyDescent="0.25">
      <c r="C99" s="198"/>
      <c r="E99" s="198"/>
      <c r="F99" s="198"/>
      <c r="G99" s="198"/>
      <c r="H99" s="200"/>
      <c r="I99" s="200"/>
      <c r="J99" s="200"/>
      <c r="K99" s="201"/>
      <c r="L99" s="200"/>
      <c r="M99" s="200"/>
      <c r="N99" s="200"/>
      <c r="O99" s="200"/>
      <c r="P99" s="200"/>
      <c r="Q99" s="200"/>
      <c r="R99" s="200"/>
    </row>
    <row r="100" spans="3:18" s="196" customFormat="1" x14ac:dyDescent="0.25">
      <c r="D100" s="199"/>
      <c r="H100" s="202"/>
      <c r="K100" s="203"/>
      <c r="N100" s="197"/>
      <c r="O100" s="197"/>
      <c r="P100" s="197"/>
      <c r="Q100" s="197"/>
      <c r="R100" s="197"/>
    </row>
    <row r="101" spans="3:18" s="196" customFormat="1" x14ac:dyDescent="0.25">
      <c r="D101" s="199"/>
      <c r="K101" s="203"/>
      <c r="N101" s="197"/>
      <c r="O101" s="197"/>
      <c r="P101" s="197"/>
      <c r="Q101" s="197"/>
      <c r="R101" s="197"/>
    </row>
    <row r="102" spans="3:18" s="196" customFormat="1" x14ac:dyDescent="0.25">
      <c r="N102" s="197"/>
      <c r="O102" s="197"/>
      <c r="P102" s="197"/>
      <c r="Q102" s="197"/>
      <c r="R102" s="197"/>
    </row>
  </sheetData>
  <mergeCells count="1">
    <mergeCell ref="C2:M2"/>
  </mergeCells>
  <conditionalFormatting sqref="M27:M35">
    <cfRule type="cellIs" dxfId="7" priority="5" operator="lessThan">
      <formula>0</formula>
    </cfRule>
  </conditionalFormatting>
  <conditionalFormatting sqref="M27:M35">
    <cfRule type="cellIs" dxfId="6" priority="6" operator="lessThan">
      <formula>0</formula>
    </cfRule>
  </conditionalFormatting>
  <conditionalFormatting sqref="G27:G33">
    <cfRule type="cellIs" dxfId="5" priority="2" operator="lessThan">
      <formula>0</formula>
    </cfRule>
  </conditionalFormatting>
  <conditionalFormatting sqref="G27:G33">
    <cfRule type="cellIs" dxfId="4" priority="1" operator="lessThan">
      <formula>0</formula>
    </cfRule>
  </conditionalFormatting>
  <pageMargins left="0.7" right="0.7" top="0.75" bottom="0.75" header="0.3" footer="0.3"/>
  <pageSetup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Personal Budget (P&amp;L)</vt:lpstr>
      <vt:lpstr>Tax Rate Calculation</vt:lpstr>
      <vt:lpstr>'Personal Budget (P&amp;L)'!Print_Area</vt:lpstr>
    </vt:vector>
  </TitlesOfParts>
  <Company>Houlihan Lokey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HowToAdult</dc:creator>
  <cp:lastModifiedBy>Brian Scott</cp:lastModifiedBy>
  <dcterms:created xsi:type="dcterms:W3CDTF">2019-04-21T15:49:45Z</dcterms:created>
  <dcterms:modified xsi:type="dcterms:W3CDTF">2021-11-30T23:08:26Z</dcterms:modified>
</cp:coreProperties>
</file>